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E:\PLANEACIÓN 2022\RIESGOS 2022\"/>
    </mc:Choice>
  </mc:AlternateContent>
  <xr:revisionPtr revIDLastSave="0" documentId="13_ncr:1_{099C382C-5423-4EEB-9545-DC1A91715389}" xr6:coauthVersionLast="36" xr6:coauthVersionMax="47" xr10:uidLastSave="{00000000-0000-0000-0000-000000000000}"/>
  <bookViews>
    <workbookView xWindow="-120" yWindow="-120" windowWidth="20730" windowHeight="11160" tabRatio="686" xr2:uid="{00000000-000D-0000-FFFF-FFFF00000000}"/>
  </bookViews>
  <sheets>
    <sheet name="RIESGOS GESTIÓN Y SEG. DIGITAL" sheetId="8" r:id="rId1"/>
    <sheet name="GESTIÓN Y SEG DIGITAL FOMULADO" sheetId="1" state="hidden" r:id="rId2"/>
    <sheet name="RIESGOS CORRUPCIÓN FORMULADO" sheetId="2" state="hidden" r:id="rId3"/>
    <sheet name="RIESGOS DE CORRUPCIÓN" sheetId="9" r:id="rId4"/>
    <sheet name="Control de Cambios" sheetId="4" r:id="rId5"/>
    <sheet name="No Eliminar" sheetId="6"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1" hidden="1">'GESTIÓN Y SEG DIGITAL FOMULADO'!$B$7:$BJ$7</definedName>
    <definedName name="_xlnm._FilterDatabase" localSheetId="2" hidden="1">'RIESGOS CORRUPCIÓN FORMULADO'!$B$7:$BI$7</definedName>
    <definedName name="_xlnm._FilterDatabase" localSheetId="3" hidden="1">'RIESGOS DE CORRUPCIÓN'!$B$7:$BI$7</definedName>
    <definedName name="_xlnm._FilterDatabase" localSheetId="0" hidden="1">'RIESGOS GESTIÓN Y SEG. DIGITAL'!$B$7:$BJ$7</definedName>
    <definedName name="_xlnm.Print_Area" localSheetId="1">'GESTIÓN Y SEG DIGITAL FOMULADO'!$B$1:$BL$8</definedName>
    <definedName name="_xlnm.Print_Area" localSheetId="2">'RIESGOS CORRUPCIÓN FORMULADO'!$B$4:$BJ$9</definedName>
    <definedName name="_xlnm.Print_Area" localSheetId="3">'RIESGOS DE CORRUPCIÓN'!$B$4:$BJ$9</definedName>
    <definedName name="_xlnm.Print_Area" localSheetId="0">'RIESGOS GESTIÓN Y SEG. DIGITAL'!$B$1:$BL$8</definedName>
    <definedName name="Control_Existente">[1]Hoja4!$H$3:$H$4</definedName>
    <definedName name="Impacto">[1]Hoja4!$F$3:$F$7</definedName>
    <definedName name="IMPACTO_INHERENTE" comment="aaa" localSheetId="0">'RIESGOS GESTIÓN Y SEG. DIGITAL'!$AK$7</definedName>
    <definedName name="IMPACTO_INHERENTE" comment="aaa">'GESTIÓN Y SEG DIGITAL FOMULADO'!$AK$7</definedName>
    <definedName name="Probabilidad">[1]Hoja4!$E$3:$E$7</definedName>
    <definedName name="Tipo_de_Riesgo">[1]Hoja4!$D$3:$D$9</definedName>
    <definedName name="_xlnm.Print_Titles" localSheetId="1">'GESTIÓN Y SEG DIGITAL FOMULADO'!$1:$7</definedName>
    <definedName name="_xlnm.Print_Titles" localSheetId="2">'RIESGOS CORRUPCIÓN FORMULADO'!$4:$7</definedName>
    <definedName name="_xlnm.Print_Titles" localSheetId="3">'RIESGOS DE CORRUPCIÓN'!$4:$7</definedName>
    <definedName name="_xlnm.Print_Titles" localSheetId="0">'RIESGOS GESTIÓN Y SEG. DIGITAL'!$1:$7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25" i="2" l="1"/>
  <c r="AR25" i="2"/>
  <c r="AU25" i="2" s="1"/>
  <c r="AP25" i="2"/>
  <c r="AT24" i="2"/>
  <c r="AR24" i="2"/>
  <c r="AU24" i="2" s="1"/>
  <c r="AP24" i="2"/>
  <c r="AI24" i="2"/>
  <c r="AJ24" i="2" s="1"/>
  <c r="AK24" i="2" s="1"/>
  <c r="N24" i="2"/>
  <c r="AL24" i="2" s="1"/>
  <c r="D24" i="2"/>
  <c r="C24" i="2"/>
  <c r="AT23" i="2"/>
  <c r="AR23" i="2"/>
  <c r="AP23" i="2"/>
  <c r="AI23" i="2"/>
  <c r="AJ23" i="2" s="1"/>
  <c r="N23" i="2"/>
  <c r="O23" i="2" s="1"/>
  <c r="D23" i="2"/>
  <c r="C23" i="2"/>
  <c r="AT14" i="2"/>
  <c r="AR14" i="2"/>
  <c r="AP14" i="2"/>
  <c r="AI14" i="2"/>
  <c r="AJ14" i="2" s="1"/>
  <c r="N14" i="2"/>
  <c r="O14" i="2" s="1"/>
  <c r="D14" i="2"/>
  <c r="C14" i="2"/>
  <c r="AU67" i="1"/>
  <c r="AS67" i="1"/>
  <c r="AV67" i="1" s="1"/>
  <c r="AQ67" i="1"/>
  <c r="AU66" i="1"/>
  <c r="AS66" i="1"/>
  <c r="AQ66" i="1"/>
  <c r="AK66" i="1"/>
  <c r="AL66" i="1" s="1"/>
  <c r="M66" i="1"/>
  <c r="AM66" i="1" s="1"/>
  <c r="AU65" i="1"/>
  <c r="AS65" i="1"/>
  <c r="AV65" i="1" s="1"/>
  <c r="AQ65" i="1"/>
  <c r="AK65" i="1"/>
  <c r="AL65" i="1" s="1"/>
  <c r="M65" i="1"/>
  <c r="AU64" i="1"/>
  <c r="AS64" i="1"/>
  <c r="AQ64" i="1"/>
  <c r="AU63" i="1"/>
  <c r="AS63" i="1"/>
  <c r="AV63" i="1" s="1"/>
  <c r="AQ63" i="1"/>
  <c r="AU62" i="1"/>
  <c r="AS62" i="1"/>
  <c r="AQ62" i="1"/>
  <c r="AU61" i="1"/>
  <c r="AS61" i="1"/>
  <c r="AQ61" i="1"/>
  <c r="AU60" i="1"/>
  <c r="AV60" i="1" s="1"/>
  <c r="AS60" i="1"/>
  <c r="AQ60" i="1"/>
  <c r="AK60" i="1"/>
  <c r="AL60" i="1" s="1"/>
  <c r="M60" i="1"/>
  <c r="AM60" i="1" s="1"/>
  <c r="AU59" i="1"/>
  <c r="AS59" i="1"/>
  <c r="AQ59" i="1"/>
  <c r="AU58" i="1"/>
  <c r="AS58" i="1"/>
  <c r="AQ58" i="1"/>
  <c r="AK58" i="1"/>
  <c r="AL58" i="1" s="1"/>
  <c r="M58" i="1"/>
  <c r="AM58" i="1" s="1"/>
  <c r="D58" i="1"/>
  <c r="C58" i="1"/>
  <c r="AU57" i="1"/>
  <c r="AS57" i="1"/>
  <c r="AQ57" i="1"/>
  <c r="AK57" i="1"/>
  <c r="AL57" i="1" s="1"/>
  <c r="M57" i="1"/>
  <c r="AM57" i="1" s="1"/>
  <c r="AU56" i="1"/>
  <c r="AS56" i="1"/>
  <c r="AQ56" i="1"/>
  <c r="AK56" i="1"/>
  <c r="AL56" i="1" s="1"/>
  <c r="M56" i="1"/>
  <c r="N56" i="1" s="1"/>
  <c r="AU55" i="1"/>
  <c r="AS55" i="1"/>
  <c r="AQ55" i="1"/>
  <c r="AU54" i="1"/>
  <c r="AS54" i="1"/>
  <c r="AQ54" i="1"/>
  <c r="AK54" i="1"/>
  <c r="M54" i="1"/>
  <c r="N54" i="1" s="1"/>
  <c r="AU53" i="1"/>
  <c r="AS53" i="1"/>
  <c r="AQ53" i="1"/>
  <c r="AK53" i="1"/>
  <c r="M53" i="1"/>
  <c r="N53" i="1" s="1"/>
  <c r="AU52" i="1"/>
  <c r="AS52" i="1"/>
  <c r="AQ52" i="1"/>
  <c r="AK52" i="1"/>
  <c r="AL52" i="1" s="1"/>
  <c r="M52" i="1"/>
  <c r="AU51" i="1"/>
  <c r="AS51" i="1"/>
  <c r="AQ51" i="1"/>
  <c r="AK51" i="1"/>
  <c r="AL51" i="1" s="1"/>
  <c r="M51" i="1"/>
  <c r="AU50" i="1"/>
  <c r="AS50" i="1"/>
  <c r="AQ50" i="1"/>
  <c r="AK50" i="1"/>
  <c r="AL50" i="1" s="1"/>
  <c r="M50" i="1"/>
  <c r="N50" i="1" s="1"/>
  <c r="AU49" i="1"/>
  <c r="AS49" i="1"/>
  <c r="AV49" i="1" s="1"/>
  <c r="AQ49" i="1"/>
  <c r="AK49" i="1"/>
  <c r="M49" i="1"/>
  <c r="N49" i="1" s="1"/>
  <c r="AU48" i="1"/>
  <c r="AS48" i="1"/>
  <c r="AQ48" i="1"/>
  <c r="AK48" i="1"/>
  <c r="AL48" i="1" s="1"/>
  <c r="M48" i="1"/>
  <c r="D48" i="1"/>
  <c r="C48" i="1"/>
  <c r="AU42" i="1"/>
  <c r="AS42" i="1"/>
  <c r="AQ42" i="1"/>
  <c r="AU41" i="1"/>
  <c r="AS41" i="1"/>
  <c r="AQ41" i="1"/>
  <c r="AK41" i="1"/>
  <c r="AL41" i="1" s="1"/>
  <c r="M41" i="1"/>
  <c r="AU40" i="1"/>
  <c r="AS40" i="1"/>
  <c r="AQ40" i="1"/>
  <c r="AK40" i="1"/>
  <c r="AL40" i="1" s="1"/>
  <c r="M40" i="1"/>
  <c r="AU39" i="1"/>
  <c r="AS39" i="1"/>
  <c r="AQ39" i="1"/>
  <c r="AK39" i="1"/>
  <c r="AL39" i="1" s="1"/>
  <c r="M39" i="1"/>
  <c r="N39" i="1" s="1"/>
  <c r="AU38" i="1"/>
  <c r="AS38" i="1"/>
  <c r="AQ38" i="1"/>
  <c r="AK38" i="1"/>
  <c r="AL38" i="1" s="1"/>
  <c r="M38" i="1"/>
  <c r="D38" i="1"/>
  <c r="C38" i="1"/>
  <c r="BA25" i="2" l="1"/>
  <c r="BB25" i="2" s="1"/>
  <c r="O24" i="2"/>
  <c r="AY24" i="2" s="1"/>
  <c r="BA24" i="2"/>
  <c r="BB24" i="2" s="1"/>
  <c r="AU23" i="2"/>
  <c r="AY23" i="2" s="1"/>
  <c r="AZ23" i="2" s="1"/>
  <c r="AK23" i="2"/>
  <c r="BA23" i="2" s="1"/>
  <c r="BB23" i="2" s="1"/>
  <c r="AL23" i="2"/>
  <c r="AU14" i="2"/>
  <c r="AK14" i="2"/>
  <c r="BA14" i="2" s="1"/>
  <c r="BB14" i="2" s="1"/>
  <c r="AL14" i="2"/>
  <c r="AY14" i="2"/>
  <c r="AZ14" i="2" s="1"/>
  <c r="AV64" i="1"/>
  <c r="AV62" i="1"/>
  <c r="AV66" i="1"/>
  <c r="AV40" i="1"/>
  <c r="AV42" i="1"/>
  <c r="AM52" i="1"/>
  <c r="AV56" i="1"/>
  <c r="AV51" i="1"/>
  <c r="AZ49" i="1"/>
  <c r="BA49" i="1" s="1"/>
  <c r="AM41" i="1"/>
  <c r="AV57" i="1"/>
  <c r="AM65" i="1"/>
  <c r="AM49" i="1"/>
  <c r="BB38" i="1"/>
  <c r="BC38" i="1" s="1"/>
  <c r="AV58" i="1"/>
  <c r="BB65" i="1"/>
  <c r="BC65" i="1" s="1"/>
  <c r="AV38" i="1"/>
  <c r="BB48" i="1"/>
  <c r="BC48" i="1" s="1"/>
  <c r="AV52" i="1"/>
  <c r="AM54" i="1"/>
  <c r="AV59" i="1"/>
  <c r="AV61" i="1"/>
  <c r="N60" i="1"/>
  <c r="AZ60" i="1" s="1"/>
  <c r="N66" i="1"/>
  <c r="AZ66" i="1" s="1"/>
  <c r="N58" i="1"/>
  <c r="AZ58" i="1" s="1"/>
  <c r="BB60" i="1"/>
  <c r="BC60" i="1" s="1"/>
  <c r="N65" i="1"/>
  <c r="AZ65" i="1" s="1"/>
  <c r="BA65" i="1" s="1"/>
  <c r="BB66" i="1"/>
  <c r="BC66" i="1" s="1"/>
  <c r="BB58" i="1"/>
  <c r="BC58" i="1" s="1"/>
  <c r="AM40" i="1"/>
  <c r="AM51" i="1"/>
  <c r="AV55" i="1"/>
  <c r="AV48" i="1"/>
  <c r="AL54" i="1"/>
  <c r="BB54" i="1" s="1"/>
  <c r="BC54" i="1" s="1"/>
  <c r="N57" i="1"/>
  <c r="AZ57" i="1" s="1"/>
  <c r="BA57" i="1" s="1"/>
  <c r="BB50" i="1"/>
  <c r="BC50" i="1" s="1"/>
  <c r="BB39" i="1"/>
  <c r="BC39" i="1" s="1"/>
  <c r="AM50" i="1"/>
  <c r="AM53" i="1"/>
  <c r="AV54" i="1"/>
  <c r="AZ54" i="1" s="1"/>
  <c r="BA54" i="1" s="1"/>
  <c r="AM56" i="1"/>
  <c r="AM38" i="1"/>
  <c r="AV39" i="1"/>
  <c r="AZ39" i="1" s="1"/>
  <c r="BA39" i="1" s="1"/>
  <c r="AM48" i="1"/>
  <c r="AV50" i="1"/>
  <c r="AZ50" i="1" s="1"/>
  <c r="BA50" i="1" s="1"/>
  <c r="BD50" i="1" s="1"/>
  <c r="BB52" i="1"/>
  <c r="BC52" i="1" s="1"/>
  <c r="AV53" i="1"/>
  <c r="AZ53" i="1" s="1"/>
  <c r="BA53" i="1" s="1"/>
  <c r="BB51" i="1"/>
  <c r="BC51" i="1" s="1"/>
  <c r="BB57" i="1"/>
  <c r="BC57" i="1" s="1"/>
  <c r="BB56" i="1"/>
  <c r="BC56" i="1" s="1"/>
  <c r="N48" i="1"/>
  <c r="AZ48" i="1" s="1"/>
  <c r="BA48" i="1" s="1"/>
  <c r="BD48" i="1" s="1"/>
  <c r="AL49" i="1"/>
  <c r="BB49" i="1" s="1"/>
  <c r="BC49" i="1" s="1"/>
  <c r="BD49" i="1" s="1"/>
  <c r="N52" i="1"/>
  <c r="AZ52" i="1" s="1"/>
  <c r="BA52" i="1" s="1"/>
  <c r="AL53" i="1"/>
  <c r="BB53" i="1" s="1"/>
  <c r="BC53" i="1" s="1"/>
  <c r="N51" i="1"/>
  <c r="AZ56" i="1"/>
  <c r="BA56" i="1" s="1"/>
  <c r="AV41" i="1"/>
  <c r="N38" i="1"/>
  <c r="AZ38" i="1" s="1"/>
  <c r="BA38" i="1" s="1"/>
  <c r="BB40" i="1"/>
  <c r="BC40" i="1" s="1"/>
  <c r="AM39" i="1"/>
  <c r="N41" i="1"/>
  <c r="N40" i="1"/>
  <c r="AZ40" i="1" s="1"/>
  <c r="BA40" i="1" s="1"/>
  <c r="BB41" i="1"/>
  <c r="BC41" i="1" s="1"/>
  <c r="AZ24" i="2" l="1"/>
  <c r="AY25" i="2"/>
  <c r="AZ25" i="2" s="1"/>
  <c r="BC25" i="2" s="1"/>
  <c r="BC24" i="2"/>
  <c r="BC23" i="2"/>
  <c r="BC14" i="2"/>
  <c r="BD65" i="1"/>
  <c r="AZ51" i="1"/>
  <c r="BA51" i="1" s="1"/>
  <c r="BD51" i="1" s="1"/>
  <c r="BB42" i="1"/>
  <c r="BC42" i="1" s="1"/>
  <c r="BD57" i="1"/>
  <c r="BD39" i="1"/>
  <c r="BD38" i="1"/>
  <c r="BD54" i="1"/>
  <c r="BB55" i="1"/>
  <c r="BC55" i="1" s="1"/>
  <c r="BA58" i="1"/>
  <c r="BD58" i="1" s="1"/>
  <c r="AZ59" i="1"/>
  <c r="BA59" i="1" s="1"/>
  <c r="BA66" i="1"/>
  <c r="BD66" i="1" s="1"/>
  <c r="AZ67" i="1"/>
  <c r="BA67" i="1" s="1"/>
  <c r="AZ61" i="1"/>
  <c r="BA60" i="1"/>
  <c r="BD60" i="1" s="1"/>
  <c r="BB59" i="1"/>
  <c r="BC59" i="1" s="1"/>
  <c r="BB61" i="1"/>
  <c r="BB67" i="1"/>
  <c r="BC67" i="1" s="1"/>
  <c r="BD56" i="1"/>
  <c r="BD53" i="1"/>
  <c r="AZ41" i="1"/>
  <c r="BA41" i="1" s="1"/>
  <c r="BD41" i="1" s="1"/>
  <c r="BD52" i="1"/>
  <c r="BD40" i="1"/>
  <c r="AZ55" i="1"/>
  <c r="BA55" i="1" s="1"/>
  <c r="BD55" i="1" s="1"/>
  <c r="AZ42" i="1"/>
  <c r="BA42" i="1" s="1"/>
  <c r="BD42" i="1" s="1"/>
  <c r="BA61" i="1" l="1"/>
  <c r="AZ62" i="1"/>
  <c r="BD67" i="1"/>
  <c r="BC61" i="1"/>
  <c r="BB62" i="1"/>
  <c r="BD59" i="1"/>
  <c r="AQ123" i="1"/>
  <c r="AU123" i="1"/>
  <c r="AS123" i="1"/>
  <c r="AU116" i="1"/>
  <c r="AS116" i="1"/>
  <c r="AV116" i="1" s="1"/>
  <c r="AQ116" i="1"/>
  <c r="AU115" i="1"/>
  <c r="AS115" i="1"/>
  <c r="BA62" i="1" l="1"/>
  <c r="AZ63" i="1"/>
  <c r="BC62" i="1"/>
  <c r="BB63" i="1"/>
  <c r="BD61" i="1"/>
  <c r="AV123" i="1"/>
  <c r="AV115" i="1"/>
  <c r="BA63" i="1" l="1"/>
  <c r="AZ64" i="1"/>
  <c r="BA64" i="1" s="1"/>
  <c r="BC63" i="1"/>
  <c r="BB64" i="1"/>
  <c r="BC64" i="1" s="1"/>
  <c r="BD62" i="1"/>
  <c r="AT9" i="2"/>
  <c r="AT8" i="2"/>
  <c r="BD64" i="1" l="1"/>
  <c r="BD63" i="1"/>
  <c r="AU135" i="1"/>
  <c r="AS135" i="1"/>
  <c r="AQ135" i="1"/>
  <c r="AU136" i="1"/>
  <c r="AS136" i="1"/>
  <c r="AQ136" i="1"/>
  <c r="AK136" i="1"/>
  <c r="AL136" i="1" s="1"/>
  <c r="M136" i="1"/>
  <c r="AP38" i="2"/>
  <c r="AR38" i="2"/>
  <c r="AT38" i="2"/>
  <c r="AP39" i="2"/>
  <c r="AR39" i="2"/>
  <c r="AT39" i="2"/>
  <c r="AP40" i="2"/>
  <c r="AR40" i="2"/>
  <c r="AT40" i="2"/>
  <c r="AI38" i="2"/>
  <c r="AJ38" i="2" s="1"/>
  <c r="AK38" i="2" s="1"/>
  <c r="N38" i="2"/>
  <c r="O38" i="2" s="1"/>
  <c r="AU132" i="1"/>
  <c r="AS132" i="1"/>
  <c r="AQ132" i="1"/>
  <c r="AU131" i="1"/>
  <c r="AS131" i="1"/>
  <c r="AQ131" i="1"/>
  <c r="AK131" i="1"/>
  <c r="AL131" i="1" s="1"/>
  <c r="M131" i="1"/>
  <c r="AU130" i="1"/>
  <c r="AS130" i="1"/>
  <c r="AQ130" i="1"/>
  <c r="AU129" i="1"/>
  <c r="AS129" i="1"/>
  <c r="AQ129" i="1"/>
  <c r="AK129" i="1"/>
  <c r="AL129" i="1" s="1"/>
  <c r="BB129" i="1" s="1"/>
  <c r="M129" i="1"/>
  <c r="AU133" i="1"/>
  <c r="AS133" i="1"/>
  <c r="AQ133" i="1"/>
  <c r="AU128" i="1"/>
  <c r="AS128" i="1"/>
  <c r="AQ128" i="1"/>
  <c r="AU134" i="1"/>
  <c r="AS134" i="1"/>
  <c r="AQ134" i="1"/>
  <c r="AK134" i="1"/>
  <c r="AL134" i="1" s="1"/>
  <c r="M134" i="1"/>
  <c r="AU127" i="1"/>
  <c r="AS127" i="1"/>
  <c r="AQ127" i="1"/>
  <c r="AK127" i="1"/>
  <c r="AL127" i="1" s="1"/>
  <c r="M127" i="1"/>
  <c r="AU39" i="2" l="1"/>
  <c r="AU38" i="2"/>
  <c r="BB127" i="1"/>
  <c r="BB128" i="1" s="1"/>
  <c r="AL38" i="2"/>
  <c r="AU40" i="2"/>
  <c r="BB130" i="1"/>
  <c r="BC130" i="1" s="1"/>
  <c r="BB134" i="1"/>
  <c r="AV136" i="1"/>
  <c r="AM136" i="1"/>
  <c r="AV135" i="1"/>
  <c r="BB136" i="1"/>
  <c r="BC136" i="1" s="1"/>
  <c r="N136" i="1"/>
  <c r="AV132" i="1"/>
  <c r="AV131" i="1"/>
  <c r="AM131" i="1"/>
  <c r="BB131" i="1"/>
  <c r="BC131" i="1" s="1"/>
  <c r="AV130" i="1"/>
  <c r="AV129" i="1"/>
  <c r="AM129" i="1"/>
  <c r="AM127" i="1"/>
  <c r="BC129" i="1"/>
  <c r="N129" i="1"/>
  <c r="N131" i="1"/>
  <c r="AZ131" i="1" s="1"/>
  <c r="AV133" i="1"/>
  <c r="AV128" i="1"/>
  <c r="AM134" i="1"/>
  <c r="AV134" i="1"/>
  <c r="BC134" i="1" s="1"/>
  <c r="AV127" i="1"/>
  <c r="BC127" i="1" s="1"/>
  <c r="N127" i="1"/>
  <c r="N134" i="1"/>
  <c r="BC128" i="1" l="1"/>
  <c r="AZ134" i="1"/>
  <c r="AZ135" i="1" s="1"/>
  <c r="BA135" i="1" s="1"/>
  <c r="AZ129" i="1"/>
  <c r="BA129" i="1" s="1"/>
  <c r="BD129" i="1" s="1"/>
  <c r="BB135" i="1"/>
  <c r="BC135" i="1" s="1"/>
  <c r="BA131" i="1"/>
  <c r="BD131" i="1" s="1"/>
  <c r="AZ132" i="1"/>
  <c r="BB132" i="1"/>
  <c r="AZ136" i="1"/>
  <c r="BA136" i="1" s="1"/>
  <c r="BD136" i="1" s="1"/>
  <c r="AZ130" i="1"/>
  <c r="BA130" i="1" s="1"/>
  <c r="BD130" i="1" s="1"/>
  <c r="AZ127" i="1"/>
  <c r="BA134" i="1" l="1"/>
  <c r="BD134" i="1" s="1"/>
  <c r="BD135" i="1"/>
  <c r="BB133" i="1"/>
  <c r="BC133" i="1" s="1"/>
  <c r="BC132" i="1"/>
  <c r="AZ133" i="1"/>
  <c r="BA133" i="1" s="1"/>
  <c r="BA132" i="1"/>
  <c r="BA127" i="1"/>
  <c r="BD127" i="1" s="1"/>
  <c r="AZ128" i="1"/>
  <c r="BA128" i="1" s="1"/>
  <c r="BD128" i="1" s="1"/>
  <c r="BD132" i="1" l="1"/>
  <c r="BD133" i="1"/>
  <c r="C26" i="2" l="1"/>
  <c r="D26" i="2"/>
  <c r="AP32" i="2"/>
  <c r="AR32" i="2"/>
  <c r="AT32" i="2"/>
  <c r="AP33" i="2"/>
  <c r="AR33" i="2"/>
  <c r="AT33" i="2"/>
  <c r="AP34" i="2"/>
  <c r="AR34" i="2"/>
  <c r="AT34" i="2"/>
  <c r="AP35" i="2"/>
  <c r="AR35" i="2"/>
  <c r="AT35" i="2"/>
  <c r="N31" i="2"/>
  <c r="O31" i="2" s="1"/>
  <c r="AI31" i="2"/>
  <c r="AJ31" i="2" s="1"/>
  <c r="AK31" i="2" s="1"/>
  <c r="BA31" i="2" s="1"/>
  <c r="BA32" i="2" s="1"/>
  <c r="AP31" i="2"/>
  <c r="AR31" i="2"/>
  <c r="AT31" i="2"/>
  <c r="N27" i="2"/>
  <c r="O27" i="2" s="1"/>
  <c r="AI27" i="2"/>
  <c r="AJ27" i="2" s="1"/>
  <c r="AP27" i="2"/>
  <c r="AR27" i="2"/>
  <c r="AT27" i="2"/>
  <c r="AU124" i="1"/>
  <c r="AS124" i="1"/>
  <c r="AQ124" i="1"/>
  <c r="AK124" i="1"/>
  <c r="AL124" i="1" s="1"/>
  <c r="M124" i="1"/>
  <c r="AU122" i="1"/>
  <c r="AS122" i="1"/>
  <c r="AQ122" i="1"/>
  <c r="AU121" i="1"/>
  <c r="AS121" i="1"/>
  <c r="AQ121" i="1"/>
  <c r="AU120" i="1"/>
  <c r="AS120" i="1"/>
  <c r="AQ120" i="1"/>
  <c r="AU119" i="1"/>
  <c r="AS119" i="1"/>
  <c r="AQ119" i="1"/>
  <c r="AK119" i="1"/>
  <c r="AL119" i="1" s="1"/>
  <c r="M119" i="1"/>
  <c r="N26" i="2"/>
  <c r="O26" i="2" s="1"/>
  <c r="AI26" i="2"/>
  <c r="AJ26" i="2" s="1"/>
  <c r="AK26" i="2" s="1"/>
  <c r="AP26" i="2"/>
  <c r="AR26" i="2"/>
  <c r="AT26" i="2"/>
  <c r="AU35" i="2" l="1"/>
  <c r="AU34" i="2"/>
  <c r="BA33" i="2"/>
  <c r="BA34" i="2" s="1"/>
  <c r="BA35" i="2" s="1"/>
  <c r="BB35" i="2" s="1"/>
  <c r="AU33" i="2"/>
  <c r="AU26" i="2"/>
  <c r="AU32" i="2"/>
  <c r="BB119" i="1"/>
  <c r="BB120" i="1" s="1"/>
  <c r="BB124" i="1"/>
  <c r="BC124" i="1" s="1"/>
  <c r="AV122" i="1"/>
  <c r="AZ122" i="1" s="1"/>
  <c r="BB32" i="2"/>
  <c r="AU31" i="2"/>
  <c r="AY31" i="2" s="1"/>
  <c r="AY32" i="2" s="1"/>
  <c r="AU27" i="2"/>
  <c r="AY27" i="2" s="1"/>
  <c r="AZ27" i="2" s="1"/>
  <c r="AV124" i="1"/>
  <c r="AM124" i="1"/>
  <c r="AL31" i="2"/>
  <c r="BB31" i="2"/>
  <c r="AK27" i="2"/>
  <c r="AL27" i="2"/>
  <c r="N124" i="1"/>
  <c r="AV120" i="1"/>
  <c r="AV121" i="1"/>
  <c r="AV119" i="1"/>
  <c r="AM119" i="1"/>
  <c r="BB122" i="1"/>
  <c r="BC122" i="1" s="1"/>
  <c r="N119" i="1"/>
  <c r="AY26" i="2"/>
  <c r="AZ26" i="2" s="1"/>
  <c r="AL26" i="2"/>
  <c r="BA26" i="2"/>
  <c r="BB26" i="2" s="1"/>
  <c r="BC119" i="1" l="1"/>
  <c r="AY33" i="2"/>
  <c r="AZ32" i="2"/>
  <c r="AZ31" i="2"/>
  <c r="BB34" i="2"/>
  <c r="BB33" i="2"/>
  <c r="AZ119" i="1"/>
  <c r="AZ120" i="1" s="1"/>
  <c r="BA120" i="1" s="1"/>
  <c r="BB123" i="1"/>
  <c r="BC123" i="1" s="1"/>
  <c r="AZ123" i="1"/>
  <c r="BA123" i="1" s="1"/>
  <c r="BA122" i="1"/>
  <c r="AZ124" i="1"/>
  <c r="BA124" i="1" s="1"/>
  <c r="BD124" i="1" s="1"/>
  <c r="BB121" i="1"/>
  <c r="BC121" i="1" s="1"/>
  <c r="BC120" i="1"/>
  <c r="AZ33" i="2"/>
  <c r="BC32" i="2"/>
  <c r="BC31" i="2"/>
  <c r="BA27" i="2"/>
  <c r="BB27" i="2" s="1"/>
  <c r="BC27" i="2" s="1"/>
  <c r="BD122" i="1"/>
  <c r="BC26" i="2"/>
  <c r="BC33" i="2" l="1"/>
  <c r="AZ121" i="1"/>
  <c r="BA121" i="1" s="1"/>
  <c r="BD121" i="1" s="1"/>
  <c r="BA119" i="1"/>
  <c r="BD119" i="1" s="1"/>
  <c r="AY34" i="2"/>
  <c r="AZ34" i="2" s="1"/>
  <c r="BC34" i="2" s="1"/>
  <c r="AY35" i="2"/>
  <c r="AZ35" i="2" s="1"/>
  <c r="BC35" i="2" s="1"/>
  <c r="BD123" i="1"/>
  <c r="BD120" i="1"/>
  <c r="M111" i="1"/>
  <c r="N111" i="1" s="1"/>
  <c r="AK111" i="1"/>
  <c r="AL111" i="1" s="1"/>
  <c r="AQ111" i="1"/>
  <c r="AS111" i="1"/>
  <c r="AU111" i="1"/>
  <c r="AQ112" i="1"/>
  <c r="AS112" i="1"/>
  <c r="AU112" i="1"/>
  <c r="AT22" i="2"/>
  <c r="AR22" i="2"/>
  <c r="AP22" i="2"/>
  <c r="AI22" i="2"/>
  <c r="AJ22" i="2" s="1"/>
  <c r="AK22" i="2" s="1"/>
  <c r="N22" i="2"/>
  <c r="AT21" i="2"/>
  <c r="AR21" i="2"/>
  <c r="AP21" i="2"/>
  <c r="AT20" i="2"/>
  <c r="AR20" i="2"/>
  <c r="AP20" i="2"/>
  <c r="AI20" i="2"/>
  <c r="AJ20" i="2" s="1"/>
  <c r="AK20" i="2" s="1"/>
  <c r="N20" i="2"/>
  <c r="D20" i="2"/>
  <c r="C20" i="2"/>
  <c r="AU20" i="2" l="1"/>
  <c r="AU22" i="2"/>
  <c r="AV112" i="1"/>
  <c r="AV111" i="1"/>
  <c r="AZ111" i="1" s="1"/>
  <c r="BA111" i="1" s="1"/>
  <c r="AM111" i="1"/>
  <c r="BB111" i="1"/>
  <c r="BC111" i="1" s="1"/>
  <c r="AU21" i="2"/>
  <c r="AL20" i="2"/>
  <c r="AL22" i="2"/>
  <c r="BA22" i="2"/>
  <c r="BB22" i="2" s="1"/>
  <c r="O20" i="2"/>
  <c r="AY20" i="2" s="1"/>
  <c r="AZ20" i="2" s="1"/>
  <c r="O22" i="2"/>
  <c r="AY22" i="2" s="1"/>
  <c r="AZ22" i="2" s="1"/>
  <c r="BA20" i="2"/>
  <c r="BB20" i="2" s="1"/>
  <c r="BC22" i="2" l="1"/>
  <c r="BC20" i="2"/>
  <c r="AZ112" i="1"/>
  <c r="BA112" i="1" s="1"/>
  <c r="BB112" i="1"/>
  <c r="BC112" i="1" s="1"/>
  <c r="BD112" i="1" s="1"/>
  <c r="BD111" i="1"/>
  <c r="AY21" i="2"/>
  <c r="AZ21" i="2" s="1"/>
  <c r="BA21" i="2"/>
  <c r="BB21" i="2" s="1"/>
  <c r="BC21" i="2" l="1"/>
  <c r="AS85" i="1" l="1"/>
  <c r="AQ85" i="1"/>
  <c r="AU85" i="1"/>
  <c r="AQ86" i="1"/>
  <c r="AS86" i="1"/>
  <c r="AU86" i="1"/>
  <c r="M85" i="1"/>
  <c r="AK85" i="1"/>
  <c r="AL85" i="1" s="1"/>
  <c r="AU82" i="1"/>
  <c r="AU83" i="1"/>
  <c r="AU84" i="1"/>
  <c r="AS82" i="1"/>
  <c r="AV82" i="1" s="1"/>
  <c r="AS83" i="1"/>
  <c r="AS84" i="1"/>
  <c r="AV84" i="1" s="1"/>
  <c r="AQ82" i="1"/>
  <c r="AQ83" i="1"/>
  <c r="AQ84" i="1"/>
  <c r="M82" i="1"/>
  <c r="N82" i="1" s="1"/>
  <c r="AK82" i="1"/>
  <c r="AL82" i="1" s="1"/>
  <c r="AV86" i="1" l="1"/>
  <c r="AV83" i="1"/>
  <c r="BB85" i="1"/>
  <c r="AV85" i="1"/>
  <c r="BB86" i="1"/>
  <c r="AZ82" i="1"/>
  <c r="BA82" i="1" s="1"/>
  <c r="BB82" i="1"/>
  <c r="BC82" i="1" s="1"/>
  <c r="BC85" i="1"/>
  <c r="AM85" i="1"/>
  <c r="N85" i="1"/>
  <c r="AM82" i="1"/>
  <c r="AZ85" i="1" l="1"/>
  <c r="BD82" i="1"/>
  <c r="BB83" i="1"/>
  <c r="AZ86" i="1"/>
  <c r="BA86" i="1" s="1"/>
  <c r="BA85" i="1"/>
  <c r="BD85" i="1" s="1"/>
  <c r="AZ83" i="1"/>
  <c r="BC86" i="1"/>
  <c r="BD86" i="1" l="1"/>
  <c r="BC83" i="1"/>
  <c r="BB84" i="1"/>
  <c r="BC84" i="1" s="1"/>
  <c r="BA83" i="1"/>
  <c r="BD83" i="1" s="1"/>
  <c r="AZ84" i="1"/>
  <c r="BA84" i="1" s="1"/>
  <c r="BD84" i="1" l="1"/>
  <c r="M70" i="1"/>
  <c r="N70" i="1" s="1"/>
  <c r="AK70" i="1"/>
  <c r="AL70" i="1" s="1"/>
  <c r="AQ70" i="1"/>
  <c r="AS70" i="1"/>
  <c r="AU70" i="1"/>
  <c r="M71" i="1"/>
  <c r="N71" i="1" s="1"/>
  <c r="AK71" i="1"/>
  <c r="AL71" i="1" s="1"/>
  <c r="AQ71" i="1"/>
  <c r="AS71" i="1"/>
  <c r="AU71" i="1"/>
  <c r="AQ72" i="1"/>
  <c r="AS72" i="1"/>
  <c r="AU72" i="1"/>
  <c r="AQ73" i="1"/>
  <c r="AS73" i="1"/>
  <c r="AU73" i="1"/>
  <c r="AQ74" i="1"/>
  <c r="AS74" i="1"/>
  <c r="AU74" i="1"/>
  <c r="M75" i="1"/>
  <c r="N75" i="1" s="1"/>
  <c r="AK75" i="1"/>
  <c r="AL75" i="1" s="1"/>
  <c r="AQ75" i="1"/>
  <c r="AS75" i="1"/>
  <c r="AU75" i="1"/>
  <c r="M77" i="1"/>
  <c r="N77" i="1" s="1"/>
  <c r="AK77" i="1"/>
  <c r="AL77" i="1" s="1"/>
  <c r="AQ77" i="1"/>
  <c r="AS77" i="1"/>
  <c r="AU77" i="1"/>
  <c r="M79" i="1"/>
  <c r="N79" i="1" s="1"/>
  <c r="AK79" i="1"/>
  <c r="AL79" i="1" s="1"/>
  <c r="AQ79" i="1"/>
  <c r="AS79" i="1"/>
  <c r="AU79" i="1"/>
  <c r="M80" i="1"/>
  <c r="N80" i="1" s="1"/>
  <c r="AK80" i="1"/>
  <c r="AL80" i="1" s="1"/>
  <c r="AQ80" i="1"/>
  <c r="AS80" i="1"/>
  <c r="AU80" i="1"/>
  <c r="AQ81" i="1"/>
  <c r="AS81" i="1"/>
  <c r="AU81" i="1"/>
  <c r="AU69" i="1"/>
  <c r="AS69" i="1"/>
  <c r="AQ69" i="1"/>
  <c r="AK69" i="1"/>
  <c r="AL69" i="1" s="1"/>
  <c r="M69" i="1"/>
  <c r="AU68" i="1"/>
  <c r="AS68" i="1"/>
  <c r="AQ68" i="1"/>
  <c r="M68" i="1"/>
  <c r="AK68" i="1"/>
  <c r="AL68" i="1" s="1"/>
  <c r="BB75" i="1" l="1"/>
  <c r="AV75" i="1"/>
  <c r="AZ75" i="1" s="1"/>
  <c r="BA75" i="1" s="1"/>
  <c r="AM69" i="1"/>
  <c r="AM68" i="1"/>
  <c r="BB68" i="1"/>
  <c r="BC68" i="1" s="1"/>
  <c r="AV68" i="1"/>
  <c r="AV81" i="1"/>
  <c r="AV80" i="1"/>
  <c r="AZ80" i="1" s="1"/>
  <c r="BA80" i="1" s="1"/>
  <c r="AV79" i="1"/>
  <c r="AZ79" i="1" s="1"/>
  <c r="BA79" i="1" s="1"/>
  <c r="AV77" i="1"/>
  <c r="AZ77" i="1" s="1"/>
  <c r="BA77" i="1" s="1"/>
  <c r="AV74" i="1"/>
  <c r="AV73" i="1"/>
  <c r="AV72" i="1"/>
  <c r="AV71" i="1"/>
  <c r="AZ71" i="1" s="1"/>
  <c r="BA71" i="1" s="1"/>
  <c r="AV70" i="1"/>
  <c r="AZ70" i="1" s="1"/>
  <c r="BA70" i="1" s="1"/>
  <c r="AV69" i="1"/>
  <c r="AM80" i="1"/>
  <c r="AM79" i="1"/>
  <c r="AM77" i="1"/>
  <c r="AM75" i="1"/>
  <c r="AM71" i="1"/>
  <c r="AM70" i="1"/>
  <c r="BB80" i="1"/>
  <c r="BC80" i="1" s="1"/>
  <c r="BB79" i="1"/>
  <c r="BC79" i="1" s="1"/>
  <c r="BB77" i="1"/>
  <c r="BC77" i="1" s="1"/>
  <c r="BC75" i="1"/>
  <c r="BB71" i="1"/>
  <c r="BC71" i="1" s="1"/>
  <c r="BB70" i="1"/>
  <c r="BC70" i="1" s="1"/>
  <c r="BB69" i="1"/>
  <c r="BC69" i="1" s="1"/>
  <c r="N69" i="1"/>
  <c r="N68" i="1"/>
  <c r="AZ68" i="1" l="1"/>
  <c r="BA68" i="1" s="1"/>
  <c r="BD68" i="1" s="1"/>
  <c r="BD70" i="1"/>
  <c r="AZ69" i="1"/>
  <c r="BA69" i="1" s="1"/>
  <c r="BD69" i="1" s="1"/>
  <c r="AZ72" i="1"/>
  <c r="AZ81" i="1"/>
  <c r="BA81" i="1" s="1"/>
  <c r="BB81" i="1"/>
  <c r="BC81" i="1" s="1"/>
  <c r="BB72" i="1"/>
  <c r="BD80" i="1"/>
  <c r="BD79" i="1"/>
  <c r="BD71" i="1"/>
  <c r="BD77" i="1"/>
  <c r="BD75" i="1"/>
  <c r="BD81" i="1" l="1"/>
  <c r="BB73" i="1"/>
  <c r="BC72" i="1"/>
  <c r="AZ73" i="1"/>
  <c r="BA72" i="1"/>
  <c r="D68" i="1"/>
  <c r="C68" i="1"/>
  <c r="D44" i="1"/>
  <c r="C44" i="1"/>
  <c r="AU154" i="1"/>
  <c r="AS154" i="1"/>
  <c r="AQ154" i="1"/>
  <c r="AU153" i="1"/>
  <c r="AS153" i="1"/>
  <c r="AV153" i="1" s="1"/>
  <c r="AQ153" i="1"/>
  <c r="AK153" i="1"/>
  <c r="AL153" i="1" s="1"/>
  <c r="M153" i="1"/>
  <c r="N153" i="1" s="1"/>
  <c r="AU152" i="1"/>
  <c r="AS152" i="1"/>
  <c r="AQ152" i="1"/>
  <c r="AU151" i="1"/>
  <c r="AS151" i="1"/>
  <c r="AQ151" i="1"/>
  <c r="AK151" i="1"/>
  <c r="AL151" i="1" s="1"/>
  <c r="M151" i="1"/>
  <c r="D151" i="1"/>
  <c r="C151" i="1"/>
  <c r="AU149" i="1"/>
  <c r="AS149" i="1"/>
  <c r="AQ149" i="1"/>
  <c r="AK149" i="1"/>
  <c r="AL149" i="1" s="1"/>
  <c r="M149" i="1"/>
  <c r="AU148" i="1"/>
  <c r="AS148" i="1"/>
  <c r="AQ148" i="1"/>
  <c r="AU147" i="1"/>
  <c r="AS147" i="1"/>
  <c r="AQ147" i="1"/>
  <c r="AU146" i="1"/>
  <c r="AS146" i="1"/>
  <c r="AQ146" i="1"/>
  <c r="AK146" i="1"/>
  <c r="AL146" i="1" s="1"/>
  <c r="M146" i="1"/>
  <c r="N146" i="1" s="1"/>
  <c r="AU144" i="1"/>
  <c r="AS144" i="1"/>
  <c r="AQ144" i="1"/>
  <c r="AK144" i="1"/>
  <c r="AL144" i="1" s="1"/>
  <c r="M144" i="1"/>
  <c r="D144" i="1"/>
  <c r="C144" i="1"/>
  <c r="AU143" i="1"/>
  <c r="AS143" i="1"/>
  <c r="AQ143" i="1"/>
  <c r="AU142" i="1"/>
  <c r="AS142" i="1"/>
  <c r="AQ142" i="1"/>
  <c r="AK142" i="1"/>
  <c r="AL142" i="1" s="1"/>
  <c r="M142" i="1"/>
  <c r="AU141" i="1"/>
  <c r="AV141" i="1" s="1"/>
  <c r="AS141" i="1"/>
  <c r="AQ141" i="1"/>
  <c r="AU140" i="1"/>
  <c r="AS140" i="1"/>
  <c r="AQ140" i="1"/>
  <c r="AU139" i="1"/>
  <c r="AS139" i="1"/>
  <c r="AQ139" i="1"/>
  <c r="AK139" i="1"/>
  <c r="AL139" i="1" s="1"/>
  <c r="M139" i="1"/>
  <c r="AU138" i="1"/>
  <c r="AS138" i="1"/>
  <c r="AQ138" i="1"/>
  <c r="AK138" i="1"/>
  <c r="AL138" i="1" s="1"/>
  <c r="M138" i="1"/>
  <c r="D138" i="1"/>
  <c r="C138" i="1"/>
  <c r="AU137" i="1"/>
  <c r="AS137" i="1"/>
  <c r="AQ137" i="1"/>
  <c r="AU126" i="1"/>
  <c r="AS126" i="1"/>
  <c r="AQ126" i="1"/>
  <c r="AU125" i="1"/>
  <c r="AS125" i="1"/>
  <c r="AQ125" i="1"/>
  <c r="AK125" i="1"/>
  <c r="M125" i="1"/>
  <c r="N125" i="1" s="1"/>
  <c r="D125" i="1"/>
  <c r="C125" i="1"/>
  <c r="BB142" i="1" l="1"/>
  <c r="AM151" i="1"/>
  <c r="AZ153" i="1"/>
  <c r="AZ137" i="1"/>
  <c r="AM139" i="1"/>
  <c r="AV138" i="1"/>
  <c r="AV140" i="1"/>
  <c r="AV144" i="1"/>
  <c r="BB144" i="1" s="1"/>
  <c r="BC144" i="1" s="1"/>
  <c r="AV147" i="1"/>
  <c r="BB153" i="1"/>
  <c r="BC153" i="1" s="1"/>
  <c r="AV126" i="1"/>
  <c r="BD72" i="1"/>
  <c r="AM125" i="1"/>
  <c r="BB74" i="1"/>
  <c r="BC74" i="1" s="1"/>
  <c r="BC73" i="1"/>
  <c r="AV146" i="1"/>
  <c r="AZ146" i="1" s="1"/>
  <c r="N151" i="1"/>
  <c r="AV137" i="1"/>
  <c r="BB137" i="1" s="1"/>
  <c r="BC137" i="1" s="1"/>
  <c r="AV142" i="1"/>
  <c r="AV143" i="1"/>
  <c r="AV151" i="1"/>
  <c r="BB139" i="1"/>
  <c r="BB140" i="1" s="1"/>
  <c r="BA73" i="1"/>
  <c r="BD73" i="1" s="1"/>
  <c r="AZ74" i="1"/>
  <c r="BA74" i="1" s="1"/>
  <c r="AM138" i="1"/>
  <c r="AM142" i="1"/>
  <c r="AV152" i="1"/>
  <c r="AV154" i="1"/>
  <c r="AZ154" i="1" s="1"/>
  <c r="BA154" i="1" s="1"/>
  <c r="AV139" i="1"/>
  <c r="AM149" i="1"/>
  <c r="N149" i="1"/>
  <c r="AM153" i="1"/>
  <c r="N139" i="1"/>
  <c r="BB146" i="1"/>
  <c r="BC146" i="1" s="1"/>
  <c r="N142" i="1"/>
  <c r="AZ142" i="1" s="1"/>
  <c r="BA137" i="1"/>
  <c r="N138" i="1"/>
  <c r="BB151" i="1"/>
  <c r="BC151" i="1" s="1"/>
  <c r="AV125" i="1"/>
  <c r="AZ125" i="1" s="1"/>
  <c r="BB138" i="1"/>
  <c r="BC138" i="1" s="1"/>
  <c r="AM144" i="1"/>
  <c r="AV148" i="1"/>
  <c r="AV149" i="1"/>
  <c r="BB149" i="1" s="1"/>
  <c r="BC149" i="1" s="1"/>
  <c r="BC142" i="1"/>
  <c r="BB143" i="1"/>
  <c r="BC143" i="1" s="1"/>
  <c r="BA153" i="1"/>
  <c r="BB154" i="1"/>
  <c r="BC154" i="1" s="1"/>
  <c r="AM146" i="1"/>
  <c r="AL125" i="1"/>
  <c r="BB125" i="1" s="1"/>
  <c r="BC125" i="1" s="1"/>
  <c r="N144" i="1"/>
  <c r="AZ144" i="1" s="1"/>
  <c r="BA144" i="1" s="1"/>
  <c r="BB147" i="1" l="1"/>
  <c r="BC147" i="1" s="1"/>
  <c r="AZ138" i="1"/>
  <c r="BA138" i="1" s="1"/>
  <c r="BD138" i="1" s="1"/>
  <c r="AZ139" i="1"/>
  <c r="AZ140" i="1" s="1"/>
  <c r="AZ141" i="1" s="1"/>
  <c r="BA141" i="1" s="1"/>
  <c r="AZ151" i="1"/>
  <c r="BA151" i="1" s="1"/>
  <c r="BD151" i="1" s="1"/>
  <c r="BD74" i="1"/>
  <c r="BA146" i="1"/>
  <c r="BD146" i="1" s="1"/>
  <c r="AZ147" i="1"/>
  <c r="BA147" i="1" s="1"/>
  <c r="BD153" i="1"/>
  <c r="BB141" i="1"/>
  <c r="BC141" i="1" s="1"/>
  <c r="BC140" i="1"/>
  <c r="BC139" i="1"/>
  <c r="BB126" i="1"/>
  <c r="BC126" i="1" s="1"/>
  <c r="BB152" i="1"/>
  <c r="BC152" i="1" s="1"/>
  <c r="BA139" i="1"/>
  <c r="AZ149" i="1"/>
  <c r="BA149" i="1" s="1"/>
  <c r="BD149" i="1" s="1"/>
  <c r="BD137" i="1"/>
  <c r="BD144" i="1"/>
  <c r="BD154" i="1"/>
  <c r="BB148" i="1"/>
  <c r="BC148" i="1" s="1"/>
  <c r="AZ126" i="1"/>
  <c r="BA126" i="1" s="1"/>
  <c r="BA125" i="1"/>
  <c r="BD125" i="1" s="1"/>
  <c r="AZ143" i="1"/>
  <c r="BA143" i="1" s="1"/>
  <c r="BD143" i="1" s="1"/>
  <c r="BA142" i="1"/>
  <c r="BD142" i="1" s="1"/>
  <c r="BA140" i="1"/>
  <c r="AZ148" i="1" l="1"/>
  <c r="BA148" i="1" s="1"/>
  <c r="BD148" i="1" s="1"/>
  <c r="AZ152" i="1"/>
  <c r="BA152" i="1" s="1"/>
  <c r="BD152" i="1" s="1"/>
  <c r="BD147" i="1"/>
  <c r="BD140" i="1"/>
  <c r="BD126" i="1"/>
  <c r="BD139" i="1"/>
  <c r="BD141" i="1"/>
  <c r="AT42" i="2" l="1"/>
  <c r="AT43" i="2"/>
  <c r="AR43" i="2"/>
  <c r="AR42" i="2"/>
  <c r="AU42" i="2" l="1"/>
  <c r="AU43" i="2"/>
  <c r="AS46" i="1" l="1"/>
  <c r="AU47" i="1"/>
  <c r="AS47" i="1"/>
  <c r="AQ47" i="1"/>
  <c r="AU45" i="1"/>
  <c r="AS45" i="1"/>
  <c r="AQ45" i="1"/>
  <c r="AV47" i="1" l="1"/>
  <c r="AV45" i="1"/>
  <c r="N8" i="2" l="1"/>
  <c r="AP13" i="2" l="1"/>
  <c r="AR13" i="2"/>
  <c r="AT13" i="2"/>
  <c r="C15" i="2"/>
  <c r="D15" i="2"/>
  <c r="N15" i="2"/>
  <c r="O15" i="2" s="1"/>
  <c r="AI15" i="2"/>
  <c r="AJ15" i="2" s="1"/>
  <c r="AP15" i="2"/>
  <c r="AR15" i="2"/>
  <c r="AT15" i="2"/>
  <c r="C16" i="2"/>
  <c r="D16" i="2"/>
  <c r="N16" i="2"/>
  <c r="AI16" i="2"/>
  <c r="AJ16" i="2" s="1"/>
  <c r="AK16" i="2" s="1"/>
  <c r="AP16" i="2"/>
  <c r="AR16" i="2"/>
  <c r="AT16" i="2"/>
  <c r="AP17" i="2"/>
  <c r="AR17" i="2"/>
  <c r="AT17" i="2"/>
  <c r="N18" i="2"/>
  <c r="AI18" i="2"/>
  <c r="AJ18" i="2" s="1"/>
  <c r="AK18" i="2" s="1"/>
  <c r="AP18" i="2"/>
  <c r="AR18" i="2"/>
  <c r="AT18" i="2"/>
  <c r="AP19" i="2"/>
  <c r="AR19" i="2"/>
  <c r="AT19" i="2"/>
  <c r="C36" i="2"/>
  <c r="D36" i="2"/>
  <c r="N36" i="2"/>
  <c r="O36" i="2" s="1"/>
  <c r="AI36" i="2"/>
  <c r="AJ36" i="2" s="1"/>
  <c r="AK36" i="2" s="1"/>
  <c r="AP36" i="2"/>
  <c r="AR36" i="2"/>
  <c r="AT36" i="2"/>
  <c r="AP37" i="2"/>
  <c r="AR37" i="2"/>
  <c r="AT37" i="2"/>
  <c r="C41" i="2"/>
  <c r="D41" i="2"/>
  <c r="N41" i="2"/>
  <c r="O41" i="2" s="1"/>
  <c r="AI41" i="2"/>
  <c r="AJ41" i="2" s="1"/>
  <c r="AK41" i="2" s="1"/>
  <c r="AP41" i="2"/>
  <c r="AR41" i="2"/>
  <c r="AT41" i="2"/>
  <c r="AP42" i="2"/>
  <c r="AP43" i="2"/>
  <c r="C44" i="2"/>
  <c r="D44" i="2"/>
  <c r="N44" i="2"/>
  <c r="AI44" i="2"/>
  <c r="AJ44" i="2" s="1"/>
  <c r="AK44" i="2" s="1"/>
  <c r="AP44" i="2"/>
  <c r="AR44" i="2"/>
  <c r="AT44" i="2"/>
  <c r="AP45" i="2"/>
  <c r="AR45" i="2"/>
  <c r="AT45" i="2"/>
  <c r="C46" i="2"/>
  <c r="D46" i="2"/>
  <c r="N46" i="2"/>
  <c r="AI46" i="2"/>
  <c r="AJ46" i="2" s="1"/>
  <c r="AK46" i="2" s="1"/>
  <c r="AP46" i="2"/>
  <c r="AR46" i="2"/>
  <c r="AT46" i="2"/>
  <c r="C47" i="2"/>
  <c r="D47" i="2"/>
  <c r="N47" i="2"/>
  <c r="AI47" i="2"/>
  <c r="AJ47" i="2" s="1"/>
  <c r="AK47" i="2" s="1"/>
  <c r="AP47" i="2"/>
  <c r="AR47" i="2"/>
  <c r="AT47" i="2"/>
  <c r="C48" i="2"/>
  <c r="D48" i="2"/>
  <c r="N48" i="2"/>
  <c r="O48" i="2" s="1"/>
  <c r="AI48" i="2"/>
  <c r="AJ48" i="2" s="1"/>
  <c r="AK48" i="2" s="1"/>
  <c r="AP48" i="2"/>
  <c r="AR48" i="2"/>
  <c r="AT48" i="2"/>
  <c r="C49" i="2"/>
  <c r="D49" i="2"/>
  <c r="N49" i="2"/>
  <c r="O49" i="2" s="1"/>
  <c r="AI49" i="2"/>
  <c r="AJ49" i="2" s="1"/>
  <c r="AK49" i="2" s="1"/>
  <c r="AP49" i="2"/>
  <c r="AR49" i="2"/>
  <c r="AT49" i="2"/>
  <c r="C50" i="2"/>
  <c r="D50" i="2"/>
  <c r="N50" i="2"/>
  <c r="O50" i="2" s="1"/>
  <c r="AI50" i="2"/>
  <c r="AJ50" i="2" s="1"/>
  <c r="AK50" i="2" s="1"/>
  <c r="AP50" i="2"/>
  <c r="AR50" i="2"/>
  <c r="AT50" i="2"/>
  <c r="C51" i="2"/>
  <c r="D51" i="2"/>
  <c r="N51" i="2"/>
  <c r="O51" i="2" s="1"/>
  <c r="AI51" i="2"/>
  <c r="AJ51" i="2" s="1"/>
  <c r="AK51" i="2" s="1"/>
  <c r="AP51" i="2"/>
  <c r="AR51" i="2"/>
  <c r="AT51" i="2"/>
  <c r="C52" i="2"/>
  <c r="D52" i="2"/>
  <c r="N52" i="2"/>
  <c r="AI52" i="2"/>
  <c r="AJ52" i="2" s="1"/>
  <c r="AK52" i="2" s="1"/>
  <c r="AP52" i="2"/>
  <c r="AR52" i="2"/>
  <c r="AT52" i="2"/>
  <c r="C53" i="2"/>
  <c r="D53" i="2"/>
  <c r="N53" i="2"/>
  <c r="AI53" i="2"/>
  <c r="AJ53" i="2" s="1"/>
  <c r="AK53" i="2" s="1"/>
  <c r="AP53" i="2"/>
  <c r="AR53" i="2"/>
  <c r="AT53" i="2"/>
  <c r="C54" i="2"/>
  <c r="D54" i="2"/>
  <c r="N54" i="2"/>
  <c r="O54" i="2" s="1"/>
  <c r="AI54" i="2"/>
  <c r="AJ54" i="2" s="1"/>
  <c r="AK54" i="2" s="1"/>
  <c r="AP54" i="2"/>
  <c r="AR54" i="2"/>
  <c r="AT54" i="2"/>
  <c r="C55" i="2"/>
  <c r="D55" i="2"/>
  <c r="N55" i="2"/>
  <c r="AI55" i="2"/>
  <c r="AJ55" i="2" s="1"/>
  <c r="AK55" i="2" s="1"/>
  <c r="AP55" i="2"/>
  <c r="AR55" i="2"/>
  <c r="AT55" i="2"/>
  <c r="C56" i="2"/>
  <c r="D56" i="2"/>
  <c r="N56" i="2"/>
  <c r="O56" i="2" s="1"/>
  <c r="AI56" i="2"/>
  <c r="AJ56" i="2" s="1"/>
  <c r="AK56" i="2" s="1"/>
  <c r="AP56" i="2"/>
  <c r="AR56" i="2"/>
  <c r="AT56" i="2"/>
  <c r="C57" i="2"/>
  <c r="D57" i="2"/>
  <c r="N57" i="2"/>
  <c r="O57" i="2" s="1"/>
  <c r="AI57" i="2"/>
  <c r="AJ57" i="2" s="1"/>
  <c r="AK57" i="2" s="1"/>
  <c r="AP57" i="2"/>
  <c r="AR57" i="2"/>
  <c r="AT57" i="2"/>
  <c r="C58" i="2"/>
  <c r="D58" i="2"/>
  <c r="N58" i="2"/>
  <c r="O58" i="2" s="1"/>
  <c r="AI58" i="2"/>
  <c r="AJ58" i="2" s="1"/>
  <c r="AP58" i="2"/>
  <c r="AR58" i="2"/>
  <c r="AT58" i="2"/>
  <c r="C59" i="2"/>
  <c r="D59" i="2"/>
  <c r="N59" i="2"/>
  <c r="O59" i="2" s="1"/>
  <c r="AI59" i="2"/>
  <c r="AJ59" i="2" s="1"/>
  <c r="AK59" i="2" s="1"/>
  <c r="AP59" i="2"/>
  <c r="AR59" i="2"/>
  <c r="AT59" i="2"/>
  <c r="C60" i="2"/>
  <c r="D60" i="2"/>
  <c r="N60" i="2"/>
  <c r="AI60" i="2"/>
  <c r="AJ60" i="2" s="1"/>
  <c r="AK60" i="2" s="1"/>
  <c r="AP60" i="2"/>
  <c r="AR60" i="2"/>
  <c r="AT60" i="2"/>
  <c r="C61" i="2"/>
  <c r="D61" i="2"/>
  <c r="N61" i="2"/>
  <c r="AI61" i="2"/>
  <c r="AJ61" i="2" s="1"/>
  <c r="AK61" i="2" s="1"/>
  <c r="AP61" i="2"/>
  <c r="AR61" i="2"/>
  <c r="AT61" i="2"/>
  <c r="C62" i="2"/>
  <c r="D62" i="2"/>
  <c r="N62" i="2"/>
  <c r="O62" i="2" s="1"/>
  <c r="AI62" i="2"/>
  <c r="AJ62" i="2" s="1"/>
  <c r="AK62" i="2" s="1"/>
  <c r="AP62" i="2"/>
  <c r="AR62" i="2"/>
  <c r="AT62" i="2"/>
  <c r="C63" i="2"/>
  <c r="D63" i="2"/>
  <c r="N63" i="2"/>
  <c r="O63" i="2" s="1"/>
  <c r="AI63" i="2"/>
  <c r="AJ63" i="2" s="1"/>
  <c r="AK63" i="2" s="1"/>
  <c r="AP63" i="2"/>
  <c r="AR63" i="2"/>
  <c r="AT63" i="2"/>
  <c r="C64" i="2"/>
  <c r="D64" i="2"/>
  <c r="N64" i="2"/>
  <c r="O64" i="2" s="1"/>
  <c r="AI64" i="2"/>
  <c r="AJ64" i="2" s="1"/>
  <c r="AK64" i="2" s="1"/>
  <c r="AP64" i="2"/>
  <c r="AR64" i="2"/>
  <c r="AT64" i="2"/>
  <c r="C65" i="2"/>
  <c r="D65" i="2"/>
  <c r="N65" i="2"/>
  <c r="O65" i="2" s="1"/>
  <c r="AI65" i="2"/>
  <c r="AJ65" i="2" s="1"/>
  <c r="AP65" i="2"/>
  <c r="AR65" i="2"/>
  <c r="AT65" i="2"/>
  <c r="C66" i="2"/>
  <c r="D66" i="2"/>
  <c r="N66" i="2"/>
  <c r="O66" i="2" s="1"/>
  <c r="AI66" i="2"/>
  <c r="AJ66" i="2" s="1"/>
  <c r="AK66" i="2" s="1"/>
  <c r="AP66" i="2"/>
  <c r="AR66" i="2"/>
  <c r="AT66" i="2"/>
  <c r="C67" i="2"/>
  <c r="D67" i="2"/>
  <c r="N67" i="2"/>
  <c r="O67" i="2" s="1"/>
  <c r="AI67" i="2"/>
  <c r="AJ67" i="2" s="1"/>
  <c r="AK67" i="2" s="1"/>
  <c r="AP67" i="2"/>
  <c r="AR67" i="2"/>
  <c r="AT67" i="2"/>
  <c r="C68" i="2"/>
  <c r="D68" i="2"/>
  <c r="N68" i="2"/>
  <c r="AI68" i="2"/>
  <c r="AJ68" i="2" s="1"/>
  <c r="AK68" i="2" s="1"/>
  <c r="AP68" i="2"/>
  <c r="AR68" i="2"/>
  <c r="AT68" i="2"/>
  <c r="C69" i="2"/>
  <c r="D69" i="2"/>
  <c r="N69" i="2"/>
  <c r="AI69" i="2"/>
  <c r="AJ69" i="2" s="1"/>
  <c r="AK69" i="2" s="1"/>
  <c r="AP69" i="2"/>
  <c r="AR69" i="2"/>
  <c r="AT69" i="2"/>
  <c r="C70" i="2"/>
  <c r="D70" i="2"/>
  <c r="N70" i="2"/>
  <c r="O70" i="2" s="1"/>
  <c r="AI70" i="2"/>
  <c r="AJ70" i="2" s="1"/>
  <c r="AK70" i="2" s="1"/>
  <c r="AP70" i="2"/>
  <c r="AR70" i="2"/>
  <c r="AT70" i="2"/>
  <c r="C71" i="2"/>
  <c r="D71" i="2"/>
  <c r="N71" i="2"/>
  <c r="O71" i="2" s="1"/>
  <c r="AI71" i="2"/>
  <c r="AJ71" i="2" s="1"/>
  <c r="AK71" i="2" s="1"/>
  <c r="AP71" i="2"/>
  <c r="AR71" i="2"/>
  <c r="AT71" i="2"/>
  <c r="C72" i="2"/>
  <c r="D72" i="2"/>
  <c r="N72" i="2"/>
  <c r="AI72" i="2"/>
  <c r="AJ72" i="2" s="1"/>
  <c r="AK72" i="2" s="1"/>
  <c r="AP72" i="2"/>
  <c r="AR72" i="2"/>
  <c r="AT72" i="2"/>
  <c r="C73" i="2"/>
  <c r="D73" i="2"/>
  <c r="N73" i="2"/>
  <c r="O73" i="2" s="1"/>
  <c r="AI73" i="2"/>
  <c r="AJ73" i="2" s="1"/>
  <c r="AP73" i="2"/>
  <c r="AR73" i="2"/>
  <c r="AT73" i="2"/>
  <c r="C74" i="2"/>
  <c r="D74" i="2"/>
  <c r="N74" i="2"/>
  <c r="O74" i="2" s="1"/>
  <c r="AI74" i="2"/>
  <c r="AJ74" i="2" s="1"/>
  <c r="AP74" i="2"/>
  <c r="AR74" i="2"/>
  <c r="AT74" i="2"/>
  <c r="C75" i="2"/>
  <c r="D75" i="2"/>
  <c r="N75" i="2"/>
  <c r="O75" i="2" s="1"/>
  <c r="AI75" i="2"/>
  <c r="AJ75" i="2" s="1"/>
  <c r="AK75" i="2" s="1"/>
  <c r="AP75" i="2"/>
  <c r="AR75" i="2"/>
  <c r="AT75" i="2"/>
  <c r="C76" i="2"/>
  <c r="D76" i="2"/>
  <c r="N76" i="2"/>
  <c r="AI76" i="2"/>
  <c r="AJ76" i="2" s="1"/>
  <c r="AK76" i="2" s="1"/>
  <c r="AP76" i="2"/>
  <c r="AR76" i="2"/>
  <c r="AT76" i="2"/>
  <c r="C77" i="2"/>
  <c r="D77" i="2"/>
  <c r="N77" i="2"/>
  <c r="AI77" i="2"/>
  <c r="AJ77" i="2" s="1"/>
  <c r="AK77" i="2" s="1"/>
  <c r="AP77" i="2"/>
  <c r="AR77" i="2"/>
  <c r="AT77" i="2"/>
  <c r="C78" i="2"/>
  <c r="D78" i="2"/>
  <c r="N78" i="2"/>
  <c r="O78" i="2" s="1"/>
  <c r="AI78" i="2"/>
  <c r="AJ78" i="2" s="1"/>
  <c r="AK78" i="2" s="1"/>
  <c r="AP78" i="2"/>
  <c r="AR78" i="2"/>
  <c r="AT78" i="2"/>
  <c r="C79" i="2"/>
  <c r="D79" i="2"/>
  <c r="N79" i="2"/>
  <c r="O79" i="2" s="1"/>
  <c r="AI79" i="2"/>
  <c r="AJ79" i="2" s="1"/>
  <c r="AK79" i="2" s="1"/>
  <c r="AP79" i="2"/>
  <c r="AR79" i="2"/>
  <c r="AT79" i="2"/>
  <c r="C80" i="2"/>
  <c r="D80" i="2"/>
  <c r="N80" i="2"/>
  <c r="O80" i="2" s="1"/>
  <c r="AI80" i="2"/>
  <c r="AJ80" i="2" s="1"/>
  <c r="AK80" i="2" s="1"/>
  <c r="AP80" i="2"/>
  <c r="AR80" i="2"/>
  <c r="AT80" i="2"/>
  <c r="C81" i="2"/>
  <c r="D81" i="2"/>
  <c r="N81" i="2"/>
  <c r="O81" i="2" s="1"/>
  <c r="AI81" i="2"/>
  <c r="AJ81" i="2" s="1"/>
  <c r="AK81" i="2" s="1"/>
  <c r="AP81" i="2"/>
  <c r="AR81" i="2"/>
  <c r="AT81" i="2"/>
  <c r="C82" i="2"/>
  <c r="D82" i="2"/>
  <c r="N82" i="2"/>
  <c r="O82" i="2" s="1"/>
  <c r="AI82" i="2"/>
  <c r="AJ82" i="2" s="1"/>
  <c r="AP82" i="2"/>
  <c r="AR82" i="2"/>
  <c r="AT82" i="2"/>
  <c r="C83" i="2"/>
  <c r="D83" i="2"/>
  <c r="N83" i="2"/>
  <c r="O83" i="2" s="1"/>
  <c r="AI83" i="2"/>
  <c r="AJ83" i="2" s="1"/>
  <c r="AK83" i="2" s="1"/>
  <c r="AP83" i="2"/>
  <c r="AR83" i="2"/>
  <c r="AT83" i="2"/>
  <c r="C84" i="2"/>
  <c r="D84" i="2"/>
  <c r="N84" i="2"/>
  <c r="O84" i="2" s="1"/>
  <c r="AI84" i="2"/>
  <c r="AJ84" i="2" s="1"/>
  <c r="AK84" i="2" s="1"/>
  <c r="AP84" i="2"/>
  <c r="AR84" i="2"/>
  <c r="AT84" i="2"/>
  <c r="C85" i="2"/>
  <c r="D85" i="2"/>
  <c r="N85" i="2"/>
  <c r="AI85" i="2"/>
  <c r="AJ85" i="2" s="1"/>
  <c r="AK85" i="2" s="1"/>
  <c r="AP85" i="2"/>
  <c r="AR85" i="2"/>
  <c r="AT85" i="2"/>
  <c r="C86" i="2"/>
  <c r="D86" i="2"/>
  <c r="N86" i="2"/>
  <c r="O86" i="2" s="1"/>
  <c r="AI86" i="2"/>
  <c r="AJ86" i="2" s="1"/>
  <c r="AK86" i="2" s="1"/>
  <c r="AP86" i="2"/>
  <c r="AR86" i="2"/>
  <c r="AT86" i="2"/>
  <c r="C87" i="2"/>
  <c r="D87" i="2"/>
  <c r="N87" i="2"/>
  <c r="O87" i="2" s="1"/>
  <c r="AI87" i="2"/>
  <c r="AJ87" i="2" s="1"/>
  <c r="AK87" i="2" s="1"/>
  <c r="AP87" i="2"/>
  <c r="AR87" i="2"/>
  <c r="AT87" i="2"/>
  <c r="C88" i="2"/>
  <c r="D88" i="2"/>
  <c r="N88" i="2"/>
  <c r="AI88" i="2"/>
  <c r="AJ88" i="2" s="1"/>
  <c r="AK88" i="2" s="1"/>
  <c r="AP88" i="2"/>
  <c r="AR88" i="2"/>
  <c r="AT88" i="2"/>
  <c r="C89" i="2"/>
  <c r="D89" i="2"/>
  <c r="N89" i="2"/>
  <c r="O89" i="2" s="1"/>
  <c r="AI89" i="2"/>
  <c r="AJ89" i="2" s="1"/>
  <c r="AK89" i="2" s="1"/>
  <c r="AP89" i="2"/>
  <c r="AR89" i="2"/>
  <c r="AT89" i="2"/>
  <c r="C90" i="2"/>
  <c r="D90" i="2"/>
  <c r="N90" i="2"/>
  <c r="O90" i="2" s="1"/>
  <c r="AI90" i="2"/>
  <c r="AJ90" i="2" s="1"/>
  <c r="AP90" i="2"/>
  <c r="AR90" i="2"/>
  <c r="AT90" i="2"/>
  <c r="C91" i="2"/>
  <c r="D91" i="2"/>
  <c r="N91" i="2"/>
  <c r="O91" i="2" s="1"/>
  <c r="AI91" i="2"/>
  <c r="AJ91" i="2" s="1"/>
  <c r="AP91" i="2"/>
  <c r="AR91" i="2"/>
  <c r="AT91" i="2"/>
  <c r="C92" i="2"/>
  <c r="D92" i="2"/>
  <c r="N92" i="2"/>
  <c r="AI92" i="2"/>
  <c r="AJ92" i="2" s="1"/>
  <c r="AK92" i="2" s="1"/>
  <c r="AP92" i="2"/>
  <c r="AR92" i="2"/>
  <c r="AT92" i="2"/>
  <c r="C93" i="2"/>
  <c r="D93" i="2"/>
  <c r="N93" i="2"/>
  <c r="AI93" i="2"/>
  <c r="AJ93" i="2" s="1"/>
  <c r="AK93" i="2" s="1"/>
  <c r="AP93" i="2"/>
  <c r="AR93" i="2"/>
  <c r="AT93" i="2"/>
  <c r="C94" i="2"/>
  <c r="D94" i="2"/>
  <c r="N94" i="2"/>
  <c r="AI94" i="2"/>
  <c r="AJ94" i="2" s="1"/>
  <c r="AK94" i="2" s="1"/>
  <c r="AP94" i="2"/>
  <c r="AR94" i="2"/>
  <c r="AT94" i="2"/>
  <c r="C95" i="2"/>
  <c r="D95" i="2"/>
  <c r="N95" i="2"/>
  <c r="AI95" i="2"/>
  <c r="AJ95" i="2" s="1"/>
  <c r="AK95" i="2" s="1"/>
  <c r="AP95" i="2"/>
  <c r="AR95" i="2"/>
  <c r="AT95" i="2"/>
  <c r="C96" i="2"/>
  <c r="D96" i="2"/>
  <c r="N96" i="2"/>
  <c r="AI96" i="2"/>
  <c r="AJ96" i="2" s="1"/>
  <c r="AK96" i="2" s="1"/>
  <c r="AP96" i="2"/>
  <c r="AR96" i="2"/>
  <c r="AT96" i="2"/>
  <c r="C97" i="2"/>
  <c r="D97" i="2"/>
  <c r="N97" i="2"/>
  <c r="O97" i="2" s="1"/>
  <c r="AI97" i="2"/>
  <c r="AJ97" i="2" s="1"/>
  <c r="AK97" i="2" s="1"/>
  <c r="AP97" i="2"/>
  <c r="AR97" i="2"/>
  <c r="AT97" i="2"/>
  <c r="C98" i="2"/>
  <c r="D98" i="2"/>
  <c r="N98" i="2"/>
  <c r="O98" i="2" s="1"/>
  <c r="AI98" i="2"/>
  <c r="AJ98" i="2" s="1"/>
  <c r="AK98" i="2" s="1"/>
  <c r="AP98" i="2"/>
  <c r="AR98" i="2"/>
  <c r="AT98" i="2"/>
  <c r="C99" i="2"/>
  <c r="D99" i="2"/>
  <c r="N99" i="2"/>
  <c r="O99" i="2" s="1"/>
  <c r="AI99" i="2"/>
  <c r="AJ99" i="2" s="1"/>
  <c r="AP99" i="2"/>
  <c r="AR99" i="2"/>
  <c r="AT99" i="2"/>
  <c r="C100" i="2"/>
  <c r="D100" i="2"/>
  <c r="N100" i="2"/>
  <c r="AI100" i="2"/>
  <c r="AJ100" i="2" s="1"/>
  <c r="AK100" i="2" s="1"/>
  <c r="AP100" i="2"/>
  <c r="AR100" i="2"/>
  <c r="AT100" i="2"/>
  <c r="C101" i="2"/>
  <c r="D101" i="2"/>
  <c r="N101" i="2"/>
  <c r="O101" i="2" s="1"/>
  <c r="AI101" i="2"/>
  <c r="AJ101" i="2" s="1"/>
  <c r="AP101" i="2"/>
  <c r="AR101" i="2"/>
  <c r="AT101" i="2"/>
  <c r="C102" i="2"/>
  <c r="D102" i="2"/>
  <c r="N102" i="2"/>
  <c r="O102" i="2" s="1"/>
  <c r="AI102" i="2"/>
  <c r="AJ102" i="2" s="1"/>
  <c r="AK102" i="2" s="1"/>
  <c r="AP102" i="2"/>
  <c r="AR102" i="2"/>
  <c r="AT102" i="2"/>
  <c r="C103" i="2"/>
  <c r="D103" i="2"/>
  <c r="N103" i="2"/>
  <c r="AI103" i="2"/>
  <c r="AJ103" i="2" s="1"/>
  <c r="AK103" i="2" s="1"/>
  <c r="AP103" i="2"/>
  <c r="AR103" i="2"/>
  <c r="AT103" i="2"/>
  <c r="C104" i="2"/>
  <c r="D104" i="2"/>
  <c r="N104" i="2"/>
  <c r="AI104" i="2"/>
  <c r="AJ104" i="2" s="1"/>
  <c r="AK104" i="2" s="1"/>
  <c r="AP104" i="2"/>
  <c r="AR104" i="2"/>
  <c r="AT104" i="2"/>
  <c r="C105" i="2"/>
  <c r="D105" i="2"/>
  <c r="N105" i="2"/>
  <c r="O105" i="2" s="1"/>
  <c r="AI105" i="2"/>
  <c r="AJ105" i="2" s="1"/>
  <c r="AP105" i="2"/>
  <c r="AR105" i="2"/>
  <c r="AT105" i="2"/>
  <c r="C106" i="2"/>
  <c r="D106" i="2"/>
  <c r="N106" i="2"/>
  <c r="O106" i="2" s="1"/>
  <c r="AI106" i="2"/>
  <c r="AJ106" i="2" s="1"/>
  <c r="AK106" i="2" s="1"/>
  <c r="AP106" i="2"/>
  <c r="AR106" i="2"/>
  <c r="AT106" i="2"/>
  <c r="C107" i="2"/>
  <c r="D107" i="2"/>
  <c r="N107" i="2"/>
  <c r="O107" i="2" s="1"/>
  <c r="AI107" i="2"/>
  <c r="AJ107" i="2" s="1"/>
  <c r="AP107" i="2"/>
  <c r="AR107" i="2"/>
  <c r="AT107" i="2"/>
  <c r="C108" i="2"/>
  <c r="D108" i="2"/>
  <c r="N108" i="2"/>
  <c r="AI108" i="2"/>
  <c r="AJ108" i="2" s="1"/>
  <c r="AK108" i="2" s="1"/>
  <c r="AP108" i="2"/>
  <c r="AR108" i="2"/>
  <c r="AT108" i="2"/>
  <c r="C109" i="2"/>
  <c r="D109" i="2"/>
  <c r="N109" i="2"/>
  <c r="O109" i="2" s="1"/>
  <c r="AI109" i="2"/>
  <c r="AJ109" i="2" s="1"/>
  <c r="AK109" i="2" s="1"/>
  <c r="AP109" i="2"/>
  <c r="AR109" i="2"/>
  <c r="AT109" i="2"/>
  <c r="C110" i="2"/>
  <c r="D110" i="2"/>
  <c r="N110" i="2"/>
  <c r="O110" i="2" s="1"/>
  <c r="AI110" i="2"/>
  <c r="AJ110" i="2" s="1"/>
  <c r="AK110" i="2" s="1"/>
  <c r="AP110" i="2"/>
  <c r="AR110" i="2"/>
  <c r="AT110" i="2"/>
  <c r="C111" i="2"/>
  <c r="D111" i="2"/>
  <c r="N111" i="2"/>
  <c r="AI111" i="2"/>
  <c r="AJ111" i="2" s="1"/>
  <c r="AK111" i="2" s="1"/>
  <c r="AP111" i="2"/>
  <c r="AR111" i="2"/>
  <c r="AT111" i="2"/>
  <c r="C112" i="2"/>
  <c r="D112" i="2"/>
  <c r="N112" i="2"/>
  <c r="AI112" i="2"/>
  <c r="AJ112" i="2" s="1"/>
  <c r="AK112" i="2" s="1"/>
  <c r="AP112" i="2"/>
  <c r="AR112" i="2"/>
  <c r="AT112" i="2"/>
  <c r="C113" i="2"/>
  <c r="D113" i="2"/>
  <c r="N113" i="2"/>
  <c r="O113" i="2" s="1"/>
  <c r="AI113" i="2"/>
  <c r="AJ113" i="2" s="1"/>
  <c r="AP113" i="2"/>
  <c r="AR113" i="2"/>
  <c r="AT113" i="2"/>
  <c r="C114" i="2"/>
  <c r="D114" i="2"/>
  <c r="N114" i="2"/>
  <c r="O114" i="2" s="1"/>
  <c r="AI114" i="2"/>
  <c r="AJ114" i="2" s="1"/>
  <c r="AP114" i="2"/>
  <c r="AR114" i="2"/>
  <c r="AT114" i="2"/>
  <c r="C115" i="2"/>
  <c r="D115" i="2"/>
  <c r="N115" i="2"/>
  <c r="AI115" i="2"/>
  <c r="AJ115" i="2" s="1"/>
  <c r="AK115" i="2" s="1"/>
  <c r="AP115" i="2"/>
  <c r="AR115" i="2"/>
  <c r="AT115" i="2"/>
  <c r="C116" i="2"/>
  <c r="D116" i="2"/>
  <c r="N116" i="2"/>
  <c r="AI116" i="2"/>
  <c r="AJ116" i="2" s="1"/>
  <c r="AK116" i="2" s="1"/>
  <c r="AP116" i="2"/>
  <c r="AR116" i="2"/>
  <c r="AT116" i="2"/>
  <c r="C117" i="2"/>
  <c r="D117" i="2"/>
  <c r="N117" i="2"/>
  <c r="O117" i="2" s="1"/>
  <c r="AI117" i="2"/>
  <c r="AJ117" i="2" s="1"/>
  <c r="AK117" i="2" s="1"/>
  <c r="AP117" i="2"/>
  <c r="AR117" i="2"/>
  <c r="AT117" i="2"/>
  <c r="C118" i="2"/>
  <c r="D118" i="2"/>
  <c r="N118" i="2"/>
  <c r="AI118" i="2"/>
  <c r="AJ118" i="2" s="1"/>
  <c r="AK118" i="2" s="1"/>
  <c r="AP118" i="2"/>
  <c r="AR118" i="2"/>
  <c r="AT118" i="2"/>
  <c r="C119" i="2"/>
  <c r="D119" i="2"/>
  <c r="N119" i="2"/>
  <c r="O119" i="2" s="1"/>
  <c r="AI119" i="2"/>
  <c r="AJ119" i="2" s="1"/>
  <c r="AP119" i="2"/>
  <c r="AR119" i="2"/>
  <c r="AT119" i="2"/>
  <c r="C120" i="2"/>
  <c r="D120" i="2"/>
  <c r="N120" i="2"/>
  <c r="O120" i="2" s="1"/>
  <c r="AI120" i="2"/>
  <c r="AJ120" i="2" s="1"/>
  <c r="AK120" i="2" s="1"/>
  <c r="AP120" i="2"/>
  <c r="AR120" i="2"/>
  <c r="AT120" i="2"/>
  <c r="C121" i="2"/>
  <c r="D121" i="2"/>
  <c r="N121" i="2"/>
  <c r="O121" i="2" s="1"/>
  <c r="AI121" i="2"/>
  <c r="AJ121" i="2" s="1"/>
  <c r="AP121" i="2"/>
  <c r="AR121" i="2"/>
  <c r="AT121" i="2"/>
  <c r="C122" i="2"/>
  <c r="D122" i="2"/>
  <c r="N122" i="2"/>
  <c r="O122" i="2" s="1"/>
  <c r="AI122" i="2"/>
  <c r="AJ122" i="2" s="1"/>
  <c r="AK122" i="2" s="1"/>
  <c r="AP122" i="2"/>
  <c r="AR122" i="2"/>
  <c r="AT122" i="2"/>
  <c r="C123" i="2"/>
  <c r="D123" i="2"/>
  <c r="N123" i="2"/>
  <c r="O123" i="2" s="1"/>
  <c r="AI123" i="2"/>
  <c r="AJ123" i="2" s="1"/>
  <c r="AP123" i="2"/>
  <c r="AR123" i="2"/>
  <c r="AT123" i="2"/>
  <c r="C124" i="2"/>
  <c r="D124" i="2"/>
  <c r="N124" i="2"/>
  <c r="O124" i="2" s="1"/>
  <c r="AI124" i="2"/>
  <c r="AJ124" i="2" s="1"/>
  <c r="AK124" i="2" s="1"/>
  <c r="AP124" i="2"/>
  <c r="AR124" i="2"/>
  <c r="AT124" i="2"/>
  <c r="C125" i="2"/>
  <c r="D125" i="2"/>
  <c r="N125" i="2"/>
  <c r="O125" i="2" s="1"/>
  <c r="AI125" i="2"/>
  <c r="AJ125" i="2" s="1"/>
  <c r="AK125" i="2" s="1"/>
  <c r="AP125" i="2"/>
  <c r="AR125" i="2"/>
  <c r="AT125" i="2"/>
  <c r="C126" i="2"/>
  <c r="D126" i="2"/>
  <c r="N126" i="2"/>
  <c r="O126" i="2" s="1"/>
  <c r="AI126" i="2"/>
  <c r="AJ126" i="2" s="1"/>
  <c r="AK126" i="2" s="1"/>
  <c r="AP126" i="2"/>
  <c r="AR126" i="2"/>
  <c r="AT126" i="2"/>
  <c r="C127" i="2"/>
  <c r="D127" i="2"/>
  <c r="N127" i="2"/>
  <c r="AI127" i="2"/>
  <c r="AJ127" i="2" s="1"/>
  <c r="AK127" i="2" s="1"/>
  <c r="AP127" i="2"/>
  <c r="AR127" i="2"/>
  <c r="AT127" i="2"/>
  <c r="C128" i="2"/>
  <c r="D128" i="2"/>
  <c r="N128" i="2"/>
  <c r="O128" i="2" s="1"/>
  <c r="AI128" i="2"/>
  <c r="AJ128" i="2" s="1"/>
  <c r="AK128" i="2" s="1"/>
  <c r="AP128" i="2"/>
  <c r="AR128" i="2"/>
  <c r="AT128" i="2"/>
  <c r="C129" i="2"/>
  <c r="D129" i="2"/>
  <c r="N129" i="2"/>
  <c r="O129" i="2" s="1"/>
  <c r="AI129" i="2"/>
  <c r="AJ129" i="2" s="1"/>
  <c r="AP129" i="2"/>
  <c r="AR129" i="2"/>
  <c r="AT129" i="2"/>
  <c r="C130" i="2"/>
  <c r="D130" i="2"/>
  <c r="N130" i="2"/>
  <c r="O130" i="2" s="1"/>
  <c r="AI130" i="2"/>
  <c r="AJ130" i="2" s="1"/>
  <c r="AK130" i="2" s="1"/>
  <c r="AP130" i="2"/>
  <c r="AR130" i="2"/>
  <c r="AT130" i="2"/>
  <c r="C131" i="2"/>
  <c r="D131" i="2"/>
  <c r="N131" i="2"/>
  <c r="O131" i="2" s="1"/>
  <c r="AI131" i="2"/>
  <c r="AJ131" i="2" s="1"/>
  <c r="AP131" i="2"/>
  <c r="AR131" i="2"/>
  <c r="AT131" i="2"/>
  <c r="C132" i="2"/>
  <c r="D132" i="2"/>
  <c r="N132" i="2"/>
  <c r="O132" i="2" s="1"/>
  <c r="AI132" i="2"/>
  <c r="AJ132" i="2" s="1"/>
  <c r="AK132" i="2" s="1"/>
  <c r="AP132" i="2"/>
  <c r="AR132" i="2"/>
  <c r="AT132" i="2"/>
  <c r="C133" i="2"/>
  <c r="D133" i="2"/>
  <c r="N133" i="2"/>
  <c r="O133" i="2" s="1"/>
  <c r="AI133" i="2"/>
  <c r="AJ133" i="2" s="1"/>
  <c r="AP133" i="2"/>
  <c r="AR133" i="2"/>
  <c r="AT133" i="2"/>
  <c r="C134" i="2"/>
  <c r="D134" i="2"/>
  <c r="N134" i="2"/>
  <c r="O134" i="2" s="1"/>
  <c r="AI134" i="2"/>
  <c r="AJ134" i="2" s="1"/>
  <c r="AK134" i="2" s="1"/>
  <c r="AP134" i="2"/>
  <c r="AR134" i="2"/>
  <c r="AT134" i="2"/>
  <c r="C135" i="2"/>
  <c r="D135" i="2"/>
  <c r="N135" i="2"/>
  <c r="O135" i="2" s="1"/>
  <c r="AI135" i="2"/>
  <c r="AJ135" i="2" s="1"/>
  <c r="AK135" i="2" s="1"/>
  <c r="AP135" i="2"/>
  <c r="AR135" i="2"/>
  <c r="AT135" i="2"/>
  <c r="C136" i="2"/>
  <c r="D136" i="2"/>
  <c r="N136" i="2"/>
  <c r="AI136" i="2"/>
  <c r="AJ136" i="2" s="1"/>
  <c r="AK136" i="2" s="1"/>
  <c r="AP136" i="2"/>
  <c r="AR136" i="2"/>
  <c r="AT136" i="2"/>
  <c r="C137" i="2"/>
  <c r="D137" i="2"/>
  <c r="N137" i="2"/>
  <c r="O137" i="2" s="1"/>
  <c r="AI137" i="2"/>
  <c r="AJ137" i="2" s="1"/>
  <c r="AK137" i="2" s="1"/>
  <c r="AP137" i="2"/>
  <c r="AR137" i="2"/>
  <c r="AT137" i="2"/>
  <c r="C138" i="2"/>
  <c r="D138" i="2"/>
  <c r="N138" i="2"/>
  <c r="O138" i="2" s="1"/>
  <c r="AI138" i="2"/>
  <c r="AJ138" i="2" s="1"/>
  <c r="AP138" i="2"/>
  <c r="AR138" i="2"/>
  <c r="AT138" i="2"/>
  <c r="C139" i="2"/>
  <c r="D139" i="2"/>
  <c r="N139" i="2"/>
  <c r="O139" i="2" s="1"/>
  <c r="AI139" i="2"/>
  <c r="AJ139" i="2" s="1"/>
  <c r="AP139" i="2"/>
  <c r="AR139" i="2"/>
  <c r="AT139" i="2"/>
  <c r="C140" i="2"/>
  <c r="D140" i="2"/>
  <c r="N140" i="2"/>
  <c r="O140" i="2" s="1"/>
  <c r="AI140" i="2"/>
  <c r="AJ140" i="2" s="1"/>
  <c r="AK140" i="2" s="1"/>
  <c r="AP140" i="2"/>
  <c r="AR140" i="2"/>
  <c r="AT140" i="2"/>
  <c r="C141" i="2"/>
  <c r="D141" i="2"/>
  <c r="N141" i="2"/>
  <c r="O141" i="2" s="1"/>
  <c r="AI141" i="2"/>
  <c r="AJ141" i="2" s="1"/>
  <c r="AK141" i="2" s="1"/>
  <c r="AP141" i="2"/>
  <c r="AR141" i="2"/>
  <c r="AT141" i="2"/>
  <c r="C142" i="2"/>
  <c r="D142" i="2"/>
  <c r="N142" i="2"/>
  <c r="O142" i="2" s="1"/>
  <c r="AI142" i="2"/>
  <c r="AJ142" i="2" s="1"/>
  <c r="AK142" i="2" s="1"/>
  <c r="AP142" i="2"/>
  <c r="AR142" i="2"/>
  <c r="AT142" i="2"/>
  <c r="C143" i="2"/>
  <c r="D143" i="2"/>
  <c r="N143" i="2"/>
  <c r="O143" i="2" s="1"/>
  <c r="AI143" i="2"/>
  <c r="AJ143" i="2" s="1"/>
  <c r="AK143" i="2" s="1"/>
  <c r="AP143" i="2"/>
  <c r="AR143" i="2"/>
  <c r="AT143" i="2"/>
  <c r="C144" i="2"/>
  <c r="D144" i="2"/>
  <c r="N144" i="2"/>
  <c r="O144" i="2" s="1"/>
  <c r="AI144" i="2"/>
  <c r="AJ144" i="2" s="1"/>
  <c r="AK144" i="2" s="1"/>
  <c r="AP144" i="2"/>
  <c r="AR144" i="2"/>
  <c r="AT144" i="2"/>
  <c r="C145" i="2"/>
  <c r="D145" i="2"/>
  <c r="N145" i="2"/>
  <c r="AI145" i="2"/>
  <c r="AJ145" i="2" s="1"/>
  <c r="AK145" i="2" s="1"/>
  <c r="AP145" i="2"/>
  <c r="AR145" i="2"/>
  <c r="AT145" i="2"/>
  <c r="C146" i="2"/>
  <c r="D146" i="2"/>
  <c r="N146" i="2"/>
  <c r="O146" i="2" s="1"/>
  <c r="AI146" i="2"/>
  <c r="AJ146" i="2" s="1"/>
  <c r="AK146" i="2" s="1"/>
  <c r="AP146" i="2"/>
  <c r="AR146" i="2"/>
  <c r="AT146" i="2"/>
  <c r="C147" i="2"/>
  <c r="D147" i="2"/>
  <c r="N147" i="2"/>
  <c r="AI147" i="2"/>
  <c r="AJ147" i="2" s="1"/>
  <c r="AK147" i="2" s="1"/>
  <c r="AP147" i="2"/>
  <c r="AR147" i="2"/>
  <c r="AT147" i="2"/>
  <c r="C148" i="2"/>
  <c r="D148" i="2"/>
  <c r="N148" i="2"/>
  <c r="AI148" i="2"/>
  <c r="AJ148" i="2" s="1"/>
  <c r="AK148" i="2" s="1"/>
  <c r="AP148" i="2"/>
  <c r="AR148" i="2"/>
  <c r="AT148" i="2"/>
  <c r="C149" i="2"/>
  <c r="D149" i="2"/>
  <c r="N149" i="2"/>
  <c r="O149" i="2" s="1"/>
  <c r="AI149" i="2"/>
  <c r="AJ149" i="2" s="1"/>
  <c r="AP149" i="2"/>
  <c r="AR149" i="2"/>
  <c r="AT149" i="2"/>
  <c r="C150" i="2"/>
  <c r="D150" i="2"/>
  <c r="N150" i="2"/>
  <c r="AI150" i="2"/>
  <c r="AJ150" i="2" s="1"/>
  <c r="AK150" i="2" s="1"/>
  <c r="AP150" i="2"/>
  <c r="AR150" i="2"/>
  <c r="AT150" i="2"/>
  <c r="C151" i="2"/>
  <c r="D151" i="2"/>
  <c r="N151" i="2"/>
  <c r="AI151" i="2"/>
  <c r="AJ151" i="2" s="1"/>
  <c r="AK151" i="2" s="1"/>
  <c r="AP151" i="2"/>
  <c r="AR151" i="2"/>
  <c r="AT151" i="2"/>
  <c r="C152" i="2"/>
  <c r="D152" i="2"/>
  <c r="N152" i="2"/>
  <c r="AI152" i="2"/>
  <c r="AJ152" i="2" s="1"/>
  <c r="AK152" i="2" s="1"/>
  <c r="AP152" i="2"/>
  <c r="AR152" i="2"/>
  <c r="AT152" i="2"/>
  <c r="C153" i="2"/>
  <c r="D153" i="2"/>
  <c r="N153" i="2"/>
  <c r="O153" i="2" s="1"/>
  <c r="AI153" i="2"/>
  <c r="AJ153" i="2" s="1"/>
  <c r="AK153" i="2" s="1"/>
  <c r="AP153" i="2"/>
  <c r="AR153" i="2"/>
  <c r="AT153" i="2"/>
  <c r="C154" i="2"/>
  <c r="D154" i="2"/>
  <c r="N154" i="2"/>
  <c r="O154" i="2" s="1"/>
  <c r="AI154" i="2"/>
  <c r="AJ154" i="2" s="1"/>
  <c r="AK154" i="2" s="1"/>
  <c r="AP154" i="2"/>
  <c r="AR154" i="2"/>
  <c r="AT154" i="2"/>
  <c r="C155" i="2"/>
  <c r="D155" i="2"/>
  <c r="N155" i="2"/>
  <c r="O155" i="2" s="1"/>
  <c r="AI155" i="2"/>
  <c r="AJ155" i="2" s="1"/>
  <c r="AK155" i="2" s="1"/>
  <c r="AP155" i="2"/>
  <c r="AR155" i="2"/>
  <c r="AT155" i="2"/>
  <c r="C156" i="2"/>
  <c r="D156" i="2"/>
  <c r="N156" i="2"/>
  <c r="AI156" i="2"/>
  <c r="AJ156" i="2" s="1"/>
  <c r="AK156" i="2" s="1"/>
  <c r="AP156" i="2"/>
  <c r="AR156" i="2"/>
  <c r="AT156" i="2"/>
  <c r="C157" i="2"/>
  <c r="D157" i="2"/>
  <c r="N157" i="2"/>
  <c r="O157" i="2" s="1"/>
  <c r="AI157" i="2"/>
  <c r="AJ157" i="2" s="1"/>
  <c r="AP157" i="2"/>
  <c r="AR157" i="2"/>
  <c r="AT157" i="2"/>
  <c r="C158" i="2"/>
  <c r="D158" i="2"/>
  <c r="N158" i="2"/>
  <c r="O158" i="2" s="1"/>
  <c r="AI158" i="2"/>
  <c r="AJ158" i="2" s="1"/>
  <c r="AK158" i="2" s="1"/>
  <c r="AP158" i="2"/>
  <c r="AR158" i="2"/>
  <c r="AT158" i="2"/>
  <c r="C159" i="2"/>
  <c r="D159" i="2"/>
  <c r="N159" i="2"/>
  <c r="O159" i="2" s="1"/>
  <c r="AI159" i="2"/>
  <c r="AJ159" i="2" s="1"/>
  <c r="AK159" i="2" s="1"/>
  <c r="AP159" i="2"/>
  <c r="AR159" i="2"/>
  <c r="AT159" i="2"/>
  <c r="C160" i="2"/>
  <c r="D160" i="2"/>
  <c r="N160" i="2"/>
  <c r="O160" i="2" s="1"/>
  <c r="AI160" i="2"/>
  <c r="AJ160" i="2" s="1"/>
  <c r="AK160" i="2" s="1"/>
  <c r="AP160" i="2"/>
  <c r="AR160" i="2"/>
  <c r="AT160" i="2"/>
  <c r="C161" i="2"/>
  <c r="D161" i="2"/>
  <c r="N161" i="2"/>
  <c r="O161" i="2" s="1"/>
  <c r="AI161" i="2"/>
  <c r="AJ161" i="2" s="1"/>
  <c r="AK161" i="2" s="1"/>
  <c r="AP161" i="2"/>
  <c r="AR161" i="2"/>
  <c r="AT161" i="2"/>
  <c r="C162" i="2"/>
  <c r="D162" i="2"/>
  <c r="N162" i="2"/>
  <c r="O162" i="2" s="1"/>
  <c r="AI162" i="2"/>
  <c r="AJ162" i="2" s="1"/>
  <c r="AK162" i="2" s="1"/>
  <c r="AP162" i="2"/>
  <c r="AR162" i="2"/>
  <c r="AT162" i="2"/>
  <c r="C163" i="2"/>
  <c r="D163" i="2"/>
  <c r="N163" i="2"/>
  <c r="O163" i="2" s="1"/>
  <c r="AI163" i="2"/>
  <c r="AJ163" i="2" s="1"/>
  <c r="AK163" i="2" s="1"/>
  <c r="AP163" i="2"/>
  <c r="AR163" i="2"/>
  <c r="AT163" i="2"/>
  <c r="C164" i="2"/>
  <c r="D164" i="2"/>
  <c r="N164" i="2"/>
  <c r="O164" i="2" s="1"/>
  <c r="AI164" i="2"/>
  <c r="AJ164" i="2" s="1"/>
  <c r="AP164" i="2"/>
  <c r="AR164" i="2"/>
  <c r="AT164" i="2"/>
  <c r="C165" i="2"/>
  <c r="D165" i="2"/>
  <c r="N165" i="2"/>
  <c r="O165" i="2" s="1"/>
  <c r="AI165" i="2"/>
  <c r="AJ165" i="2" s="1"/>
  <c r="AP165" i="2"/>
  <c r="AR165" i="2"/>
  <c r="AT165" i="2"/>
  <c r="C166" i="2"/>
  <c r="D166" i="2"/>
  <c r="N166" i="2"/>
  <c r="AI166" i="2"/>
  <c r="AJ166" i="2" s="1"/>
  <c r="AK166" i="2" s="1"/>
  <c r="AP166" i="2"/>
  <c r="AR166" i="2"/>
  <c r="AT166" i="2"/>
  <c r="C167" i="2"/>
  <c r="D167" i="2"/>
  <c r="N167" i="2"/>
  <c r="O167" i="2" s="1"/>
  <c r="AI167" i="2"/>
  <c r="AJ167" i="2" s="1"/>
  <c r="AK167" i="2" s="1"/>
  <c r="AP167" i="2"/>
  <c r="AR167" i="2"/>
  <c r="AT167" i="2"/>
  <c r="C168" i="2"/>
  <c r="D168" i="2"/>
  <c r="N168" i="2"/>
  <c r="O168" i="2" s="1"/>
  <c r="AI168" i="2"/>
  <c r="AJ168" i="2" s="1"/>
  <c r="AK168" i="2" s="1"/>
  <c r="AP168" i="2"/>
  <c r="AR168" i="2"/>
  <c r="AT168" i="2"/>
  <c r="C169" i="2"/>
  <c r="D169" i="2"/>
  <c r="N169" i="2"/>
  <c r="O169" i="2" s="1"/>
  <c r="AI169" i="2"/>
  <c r="AJ169" i="2" s="1"/>
  <c r="AK169" i="2" s="1"/>
  <c r="AP169" i="2"/>
  <c r="AR169" i="2"/>
  <c r="AT169" i="2"/>
  <c r="C170" i="2"/>
  <c r="D170" i="2"/>
  <c r="N170" i="2"/>
  <c r="AI170" i="2"/>
  <c r="AJ170" i="2" s="1"/>
  <c r="AK170" i="2" s="1"/>
  <c r="AP170" i="2"/>
  <c r="AR170" i="2"/>
  <c r="AT170" i="2"/>
  <c r="C171" i="2"/>
  <c r="D171" i="2"/>
  <c r="N171" i="2"/>
  <c r="AI171" i="2"/>
  <c r="AJ171" i="2" s="1"/>
  <c r="AK171" i="2" s="1"/>
  <c r="AP171" i="2"/>
  <c r="AR171" i="2"/>
  <c r="AT171" i="2"/>
  <c r="C172" i="2"/>
  <c r="D172" i="2"/>
  <c r="N172" i="2"/>
  <c r="AI172" i="2"/>
  <c r="AJ172" i="2" s="1"/>
  <c r="AK172" i="2" s="1"/>
  <c r="AP172" i="2"/>
  <c r="AR172" i="2"/>
  <c r="AT172" i="2"/>
  <c r="C173" i="2"/>
  <c r="D173" i="2"/>
  <c r="N173" i="2"/>
  <c r="O173" i="2" s="1"/>
  <c r="AI173" i="2"/>
  <c r="AJ173" i="2" s="1"/>
  <c r="AP173" i="2"/>
  <c r="AR173" i="2"/>
  <c r="AT173" i="2"/>
  <c r="C174" i="2"/>
  <c r="D174" i="2"/>
  <c r="N174" i="2"/>
  <c r="O174" i="2" s="1"/>
  <c r="AI174" i="2"/>
  <c r="AJ174" i="2" s="1"/>
  <c r="AK174" i="2" s="1"/>
  <c r="AP174" i="2"/>
  <c r="AR174" i="2"/>
  <c r="AT174" i="2"/>
  <c r="C175" i="2"/>
  <c r="D175" i="2"/>
  <c r="N175" i="2"/>
  <c r="AI175" i="2"/>
  <c r="AJ175" i="2" s="1"/>
  <c r="AK175" i="2" s="1"/>
  <c r="AP175" i="2"/>
  <c r="AR175" i="2"/>
  <c r="AT175" i="2"/>
  <c r="C176" i="2"/>
  <c r="D176" i="2"/>
  <c r="N176" i="2"/>
  <c r="AI176" i="2"/>
  <c r="AJ176" i="2" s="1"/>
  <c r="AK176" i="2" s="1"/>
  <c r="AP176" i="2"/>
  <c r="AR176" i="2"/>
  <c r="AT176" i="2"/>
  <c r="C177" i="2"/>
  <c r="D177" i="2"/>
  <c r="N177" i="2"/>
  <c r="O177" i="2" s="1"/>
  <c r="AI177" i="2"/>
  <c r="AJ177" i="2" s="1"/>
  <c r="AK177" i="2" s="1"/>
  <c r="AP177" i="2"/>
  <c r="AR177" i="2"/>
  <c r="AT177" i="2"/>
  <c r="C178" i="2"/>
  <c r="D178" i="2"/>
  <c r="N178" i="2"/>
  <c r="O178" i="2" s="1"/>
  <c r="AI178" i="2"/>
  <c r="AJ178" i="2" s="1"/>
  <c r="AK178" i="2" s="1"/>
  <c r="AP178" i="2"/>
  <c r="AR178" i="2"/>
  <c r="AT178" i="2"/>
  <c r="C179" i="2"/>
  <c r="D179" i="2"/>
  <c r="N179" i="2"/>
  <c r="O179" i="2" s="1"/>
  <c r="AI179" i="2"/>
  <c r="AJ179" i="2" s="1"/>
  <c r="AK179" i="2" s="1"/>
  <c r="AP179" i="2"/>
  <c r="AR179" i="2"/>
  <c r="AT179" i="2"/>
  <c r="C180" i="2"/>
  <c r="D180" i="2"/>
  <c r="N180" i="2"/>
  <c r="O180" i="2" s="1"/>
  <c r="AI180" i="2"/>
  <c r="AJ180" i="2" s="1"/>
  <c r="AK180" i="2" s="1"/>
  <c r="AP180" i="2"/>
  <c r="AR180" i="2"/>
  <c r="AT180" i="2"/>
  <c r="C181" i="2"/>
  <c r="D181" i="2"/>
  <c r="N181" i="2"/>
  <c r="O181" i="2" s="1"/>
  <c r="AI181" i="2"/>
  <c r="AJ181" i="2" s="1"/>
  <c r="AK181" i="2" s="1"/>
  <c r="AP181" i="2"/>
  <c r="AR181" i="2"/>
  <c r="AT181" i="2"/>
  <c r="C182" i="2"/>
  <c r="D182" i="2"/>
  <c r="N182" i="2"/>
  <c r="AI182" i="2"/>
  <c r="AJ182" i="2" s="1"/>
  <c r="AK182" i="2" s="1"/>
  <c r="AP182" i="2"/>
  <c r="AR182" i="2"/>
  <c r="AT182" i="2"/>
  <c r="C183" i="2"/>
  <c r="D183" i="2"/>
  <c r="N183" i="2"/>
  <c r="O183" i="2" s="1"/>
  <c r="AI183" i="2"/>
  <c r="AJ183" i="2" s="1"/>
  <c r="AK183" i="2" s="1"/>
  <c r="AP183" i="2"/>
  <c r="AR183" i="2"/>
  <c r="AT183" i="2"/>
  <c r="C184" i="2"/>
  <c r="D184" i="2"/>
  <c r="N184" i="2"/>
  <c r="O184" i="2" s="1"/>
  <c r="AI184" i="2"/>
  <c r="AJ184" i="2" s="1"/>
  <c r="AP184" i="2"/>
  <c r="AR184" i="2"/>
  <c r="AT184" i="2"/>
  <c r="C185" i="2"/>
  <c r="D185" i="2"/>
  <c r="N185" i="2"/>
  <c r="O185" i="2" s="1"/>
  <c r="AI185" i="2"/>
  <c r="AJ185" i="2" s="1"/>
  <c r="AK185" i="2" s="1"/>
  <c r="AP185" i="2"/>
  <c r="AR185" i="2"/>
  <c r="AT185" i="2"/>
  <c r="C186" i="2"/>
  <c r="D186" i="2"/>
  <c r="N186" i="2"/>
  <c r="AI186" i="2"/>
  <c r="AJ186" i="2" s="1"/>
  <c r="AK186" i="2" s="1"/>
  <c r="AP186" i="2"/>
  <c r="AR186" i="2"/>
  <c r="AT186" i="2"/>
  <c r="C187" i="2"/>
  <c r="D187" i="2"/>
  <c r="N187" i="2"/>
  <c r="AI187" i="2"/>
  <c r="AJ187" i="2" s="1"/>
  <c r="AK187" i="2" s="1"/>
  <c r="AP187" i="2"/>
  <c r="AR187" i="2"/>
  <c r="AT187" i="2"/>
  <c r="C188" i="2"/>
  <c r="D188" i="2"/>
  <c r="N188" i="2"/>
  <c r="O188" i="2" s="1"/>
  <c r="AI188" i="2"/>
  <c r="AJ188" i="2" s="1"/>
  <c r="AK188" i="2" s="1"/>
  <c r="AP188" i="2"/>
  <c r="AR188" i="2"/>
  <c r="AT188" i="2"/>
  <c r="C189" i="2"/>
  <c r="D189" i="2"/>
  <c r="N189" i="2"/>
  <c r="O189" i="2" s="1"/>
  <c r="AI189" i="2"/>
  <c r="AJ189" i="2" s="1"/>
  <c r="AK189" i="2" s="1"/>
  <c r="AP189" i="2"/>
  <c r="AR189" i="2"/>
  <c r="AT189" i="2"/>
  <c r="C190" i="2"/>
  <c r="D190" i="2"/>
  <c r="N190" i="2"/>
  <c r="AI190" i="2"/>
  <c r="AJ190" i="2" s="1"/>
  <c r="AK190" i="2" s="1"/>
  <c r="AP190" i="2"/>
  <c r="AR190" i="2"/>
  <c r="AT190" i="2"/>
  <c r="C191" i="2"/>
  <c r="D191" i="2"/>
  <c r="N191" i="2"/>
  <c r="O191" i="2" s="1"/>
  <c r="AI191" i="2"/>
  <c r="AJ191" i="2" s="1"/>
  <c r="AK191" i="2" s="1"/>
  <c r="AP191" i="2"/>
  <c r="AR191" i="2"/>
  <c r="AT191" i="2"/>
  <c r="C192" i="2"/>
  <c r="D192" i="2"/>
  <c r="N192" i="2"/>
  <c r="O192" i="2" s="1"/>
  <c r="AI192" i="2"/>
  <c r="AJ192" i="2" s="1"/>
  <c r="AK192" i="2" s="1"/>
  <c r="AP192" i="2"/>
  <c r="AR192" i="2"/>
  <c r="AT192" i="2"/>
  <c r="C193" i="2"/>
  <c r="D193" i="2"/>
  <c r="N193" i="2"/>
  <c r="O193" i="2" s="1"/>
  <c r="AI193" i="2"/>
  <c r="AJ193" i="2" s="1"/>
  <c r="AK193" i="2" s="1"/>
  <c r="AP193" i="2"/>
  <c r="AR193" i="2"/>
  <c r="AT193" i="2"/>
  <c r="C194" i="2"/>
  <c r="D194" i="2"/>
  <c r="N194" i="2"/>
  <c r="O194" i="2" s="1"/>
  <c r="AI194" i="2"/>
  <c r="AJ194" i="2" s="1"/>
  <c r="AP194" i="2"/>
  <c r="AR194" i="2"/>
  <c r="AT194" i="2"/>
  <c r="C195" i="2"/>
  <c r="D195" i="2"/>
  <c r="N195" i="2"/>
  <c r="O195" i="2" s="1"/>
  <c r="AI195" i="2"/>
  <c r="AJ195" i="2" s="1"/>
  <c r="AK195" i="2" s="1"/>
  <c r="AP195" i="2"/>
  <c r="AR195" i="2"/>
  <c r="AT195" i="2"/>
  <c r="C196" i="2"/>
  <c r="D196" i="2"/>
  <c r="N196" i="2"/>
  <c r="O196" i="2" s="1"/>
  <c r="AI196" i="2"/>
  <c r="AJ196" i="2" s="1"/>
  <c r="AK196" i="2" s="1"/>
  <c r="AP196" i="2"/>
  <c r="AR196" i="2"/>
  <c r="AT196" i="2"/>
  <c r="C197" i="2"/>
  <c r="D197" i="2"/>
  <c r="N197" i="2"/>
  <c r="O197" i="2" s="1"/>
  <c r="AI197" i="2"/>
  <c r="AJ197" i="2" s="1"/>
  <c r="AK197" i="2" s="1"/>
  <c r="AP197" i="2"/>
  <c r="AR197" i="2"/>
  <c r="AT197" i="2"/>
  <c r="C198" i="2"/>
  <c r="D198" i="2"/>
  <c r="N198" i="2"/>
  <c r="AI198" i="2"/>
  <c r="AJ198" i="2" s="1"/>
  <c r="AK198" i="2" s="1"/>
  <c r="AP198" i="2"/>
  <c r="AR198" i="2"/>
  <c r="AT198" i="2"/>
  <c r="C199" i="2"/>
  <c r="D199" i="2"/>
  <c r="N199" i="2"/>
  <c r="O199" i="2" s="1"/>
  <c r="AI199" i="2"/>
  <c r="AJ199" i="2" s="1"/>
  <c r="AK199" i="2" s="1"/>
  <c r="AP199" i="2"/>
  <c r="AR199" i="2"/>
  <c r="AT199" i="2"/>
  <c r="C200" i="2"/>
  <c r="D200" i="2"/>
  <c r="N200" i="2"/>
  <c r="O200" i="2" s="1"/>
  <c r="AI200" i="2"/>
  <c r="AJ200" i="2" s="1"/>
  <c r="AK200" i="2" s="1"/>
  <c r="AP200" i="2"/>
  <c r="AR200" i="2"/>
  <c r="AT200" i="2"/>
  <c r="C201" i="2"/>
  <c r="D201" i="2"/>
  <c r="N201" i="2"/>
  <c r="O201" i="2" s="1"/>
  <c r="AI201" i="2"/>
  <c r="AJ201" i="2" s="1"/>
  <c r="AK201" i="2" s="1"/>
  <c r="AP201" i="2"/>
  <c r="AR201" i="2"/>
  <c r="AT201" i="2"/>
  <c r="C202" i="2"/>
  <c r="D202" i="2"/>
  <c r="N202" i="2"/>
  <c r="O202" i="2" s="1"/>
  <c r="AI202" i="2"/>
  <c r="AJ202" i="2" s="1"/>
  <c r="AK202" i="2" s="1"/>
  <c r="AP202" i="2"/>
  <c r="AR202" i="2"/>
  <c r="AT202" i="2"/>
  <c r="C203" i="2"/>
  <c r="D203" i="2"/>
  <c r="N203" i="2"/>
  <c r="O203" i="2" s="1"/>
  <c r="AI203" i="2"/>
  <c r="AJ203" i="2" s="1"/>
  <c r="AK203" i="2" s="1"/>
  <c r="AP203" i="2"/>
  <c r="AR203" i="2"/>
  <c r="AT203" i="2"/>
  <c r="C204" i="2"/>
  <c r="D204" i="2"/>
  <c r="N204" i="2"/>
  <c r="AI204" i="2"/>
  <c r="AJ204" i="2" s="1"/>
  <c r="AK204" i="2" s="1"/>
  <c r="AP204" i="2"/>
  <c r="AR204" i="2"/>
  <c r="AT204" i="2"/>
  <c r="C205" i="2"/>
  <c r="D205" i="2"/>
  <c r="N205" i="2"/>
  <c r="O205" i="2" s="1"/>
  <c r="AI205" i="2"/>
  <c r="AJ205" i="2" s="1"/>
  <c r="AK205" i="2" s="1"/>
  <c r="AP205" i="2"/>
  <c r="AR205" i="2"/>
  <c r="AT205" i="2"/>
  <c r="C206" i="2"/>
  <c r="D206" i="2"/>
  <c r="N206" i="2"/>
  <c r="AI206" i="2"/>
  <c r="AJ206" i="2" s="1"/>
  <c r="AK206" i="2" s="1"/>
  <c r="AP206" i="2"/>
  <c r="AR206" i="2"/>
  <c r="AT206" i="2"/>
  <c r="C207" i="2"/>
  <c r="D207" i="2"/>
  <c r="N207" i="2"/>
  <c r="O207" i="2" s="1"/>
  <c r="AI207" i="2"/>
  <c r="AJ207" i="2" s="1"/>
  <c r="AP207" i="2"/>
  <c r="AR207" i="2"/>
  <c r="AT207" i="2"/>
  <c r="C208" i="2"/>
  <c r="D208" i="2"/>
  <c r="N208" i="2"/>
  <c r="O208" i="2" s="1"/>
  <c r="AI208" i="2"/>
  <c r="AJ208" i="2" s="1"/>
  <c r="AK208" i="2" s="1"/>
  <c r="AP208" i="2"/>
  <c r="AR208" i="2"/>
  <c r="AT208" i="2"/>
  <c r="C209" i="2"/>
  <c r="D209" i="2"/>
  <c r="N209" i="2"/>
  <c r="O209" i="2" s="1"/>
  <c r="AI209" i="2"/>
  <c r="AJ209" i="2" s="1"/>
  <c r="AP209" i="2"/>
  <c r="AR209" i="2"/>
  <c r="AT209" i="2"/>
  <c r="C210" i="2"/>
  <c r="D210" i="2"/>
  <c r="N210" i="2"/>
  <c r="O210" i="2" s="1"/>
  <c r="AI210" i="2"/>
  <c r="AJ210" i="2" s="1"/>
  <c r="AK210" i="2" s="1"/>
  <c r="AP210" i="2"/>
  <c r="AR210" i="2"/>
  <c r="AT210" i="2"/>
  <c r="C211" i="2"/>
  <c r="D211" i="2"/>
  <c r="N211" i="2"/>
  <c r="O211" i="2" s="1"/>
  <c r="AI211" i="2"/>
  <c r="AJ211" i="2" s="1"/>
  <c r="AK211" i="2" s="1"/>
  <c r="AP211" i="2"/>
  <c r="AR211" i="2"/>
  <c r="AT211" i="2"/>
  <c r="C212" i="2"/>
  <c r="D212" i="2"/>
  <c r="N212" i="2"/>
  <c r="O212" i="2" s="1"/>
  <c r="AI212" i="2"/>
  <c r="AJ212" i="2" s="1"/>
  <c r="AP212" i="2"/>
  <c r="AR212" i="2"/>
  <c r="AU212" i="2" s="1"/>
  <c r="AT212" i="2"/>
  <c r="C213" i="2"/>
  <c r="D213" i="2"/>
  <c r="N213" i="2"/>
  <c r="O213" i="2" s="1"/>
  <c r="AI213" i="2"/>
  <c r="AJ213" i="2" s="1"/>
  <c r="AK213" i="2" s="1"/>
  <c r="AP213" i="2"/>
  <c r="AR213" i="2"/>
  <c r="AT213" i="2"/>
  <c r="C214" i="2"/>
  <c r="D214" i="2"/>
  <c r="N214" i="2"/>
  <c r="O214" i="2" s="1"/>
  <c r="AI214" i="2"/>
  <c r="AJ214" i="2" s="1"/>
  <c r="AK214" i="2" s="1"/>
  <c r="AP214" i="2"/>
  <c r="AR214" i="2"/>
  <c r="AT214" i="2"/>
  <c r="C215" i="2"/>
  <c r="D215" i="2"/>
  <c r="N215" i="2"/>
  <c r="O215" i="2" s="1"/>
  <c r="AI215" i="2"/>
  <c r="AJ215" i="2" s="1"/>
  <c r="AP215" i="2"/>
  <c r="AR215" i="2"/>
  <c r="AT215" i="2"/>
  <c r="C216" i="2"/>
  <c r="D216" i="2"/>
  <c r="N216" i="2"/>
  <c r="O216" i="2" s="1"/>
  <c r="AI216" i="2"/>
  <c r="AJ216" i="2" s="1"/>
  <c r="AK216" i="2" s="1"/>
  <c r="AP216" i="2"/>
  <c r="AR216" i="2"/>
  <c r="AT216" i="2"/>
  <c r="C217" i="2"/>
  <c r="D217" i="2"/>
  <c r="N217" i="2"/>
  <c r="O217" i="2" s="1"/>
  <c r="AI217" i="2"/>
  <c r="AJ217" i="2" s="1"/>
  <c r="AP217" i="2"/>
  <c r="AR217" i="2"/>
  <c r="AT217" i="2"/>
  <c r="C218" i="2"/>
  <c r="D218" i="2"/>
  <c r="N218" i="2"/>
  <c r="O218" i="2" s="1"/>
  <c r="AI218" i="2"/>
  <c r="AJ218" i="2" s="1"/>
  <c r="AK218" i="2" s="1"/>
  <c r="AP218" i="2"/>
  <c r="AR218" i="2"/>
  <c r="AT218" i="2"/>
  <c r="C219" i="2"/>
  <c r="D219" i="2"/>
  <c r="N219" i="2"/>
  <c r="O219" i="2" s="1"/>
  <c r="AI219" i="2"/>
  <c r="AJ219" i="2" s="1"/>
  <c r="AK219" i="2" s="1"/>
  <c r="AP219" i="2"/>
  <c r="AR219" i="2"/>
  <c r="AT219" i="2"/>
  <c r="C220" i="2"/>
  <c r="D220" i="2"/>
  <c r="N220" i="2"/>
  <c r="O220" i="2" s="1"/>
  <c r="AI220" i="2"/>
  <c r="AJ220" i="2" s="1"/>
  <c r="AP220" i="2"/>
  <c r="AR220" i="2"/>
  <c r="AT220" i="2"/>
  <c r="C221" i="2"/>
  <c r="D221" i="2"/>
  <c r="N221" i="2"/>
  <c r="O221" i="2" s="1"/>
  <c r="AI221" i="2"/>
  <c r="AJ221" i="2" s="1"/>
  <c r="AK221" i="2" s="1"/>
  <c r="AP221" i="2"/>
  <c r="AR221" i="2"/>
  <c r="AT221" i="2"/>
  <c r="C222" i="2"/>
  <c r="D222" i="2"/>
  <c r="N222" i="2"/>
  <c r="O222" i="2" s="1"/>
  <c r="AI222" i="2"/>
  <c r="AJ222" i="2" s="1"/>
  <c r="AP222" i="2"/>
  <c r="AR222" i="2"/>
  <c r="AT222" i="2"/>
  <c r="C223" i="2"/>
  <c r="D223" i="2"/>
  <c r="N223" i="2"/>
  <c r="O223" i="2" s="1"/>
  <c r="AI223" i="2"/>
  <c r="AJ223" i="2" s="1"/>
  <c r="AP223" i="2"/>
  <c r="AR223" i="2"/>
  <c r="AT223" i="2"/>
  <c r="C224" i="2"/>
  <c r="D224" i="2"/>
  <c r="N224" i="2"/>
  <c r="O224" i="2" s="1"/>
  <c r="AI224" i="2"/>
  <c r="AJ224" i="2" s="1"/>
  <c r="AK224" i="2" s="1"/>
  <c r="AP224" i="2"/>
  <c r="AR224" i="2"/>
  <c r="AT224" i="2"/>
  <c r="C225" i="2"/>
  <c r="D225" i="2"/>
  <c r="N225" i="2"/>
  <c r="O225" i="2" s="1"/>
  <c r="AI225" i="2"/>
  <c r="AJ225" i="2" s="1"/>
  <c r="AP225" i="2"/>
  <c r="AR225" i="2"/>
  <c r="AT225" i="2"/>
  <c r="C226" i="2"/>
  <c r="D226" i="2"/>
  <c r="N226" i="2"/>
  <c r="O226" i="2" s="1"/>
  <c r="AI226" i="2"/>
  <c r="AJ226" i="2" s="1"/>
  <c r="AK226" i="2" s="1"/>
  <c r="AP226" i="2"/>
  <c r="AR226" i="2"/>
  <c r="AT226" i="2"/>
  <c r="C227" i="2"/>
  <c r="D227" i="2"/>
  <c r="N227" i="2"/>
  <c r="O227" i="2" s="1"/>
  <c r="AI227" i="2"/>
  <c r="AJ227" i="2" s="1"/>
  <c r="AK227" i="2" s="1"/>
  <c r="AP227" i="2"/>
  <c r="AR227" i="2"/>
  <c r="AT227" i="2"/>
  <c r="C228" i="2"/>
  <c r="D228" i="2"/>
  <c r="N228" i="2"/>
  <c r="O228" i="2" s="1"/>
  <c r="AI228" i="2"/>
  <c r="AJ228" i="2" s="1"/>
  <c r="AP228" i="2"/>
  <c r="AR228" i="2"/>
  <c r="AT228" i="2"/>
  <c r="C229" i="2"/>
  <c r="D229" i="2"/>
  <c r="N229" i="2"/>
  <c r="O229" i="2" s="1"/>
  <c r="AI229" i="2"/>
  <c r="AJ229" i="2" s="1"/>
  <c r="AK229" i="2" s="1"/>
  <c r="AP229" i="2"/>
  <c r="AR229" i="2"/>
  <c r="AT229" i="2"/>
  <c r="C230" i="2"/>
  <c r="D230" i="2"/>
  <c r="N230" i="2"/>
  <c r="O230" i="2" s="1"/>
  <c r="AI230" i="2"/>
  <c r="AJ230" i="2" s="1"/>
  <c r="AK230" i="2" s="1"/>
  <c r="AP230" i="2"/>
  <c r="AR230" i="2"/>
  <c r="AT230" i="2"/>
  <c r="C231" i="2"/>
  <c r="D231" i="2"/>
  <c r="N231" i="2"/>
  <c r="O231" i="2" s="1"/>
  <c r="AI231" i="2"/>
  <c r="AJ231" i="2" s="1"/>
  <c r="AP231" i="2"/>
  <c r="AR231" i="2"/>
  <c r="AT231" i="2"/>
  <c r="C232" i="2"/>
  <c r="D232" i="2"/>
  <c r="N232" i="2"/>
  <c r="O232" i="2" s="1"/>
  <c r="AI232" i="2"/>
  <c r="AJ232" i="2" s="1"/>
  <c r="AP232" i="2"/>
  <c r="AR232" i="2"/>
  <c r="AT232" i="2"/>
  <c r="C233" i="2"/>
  <c r="D233" i="2"/>
  <c r="N233" i="2"/>
  <c r="O233" i="2" s="1"/>
  <c r="AI233" i="2"/>
  <c r="AJ233" i="2" s="1"/>
  <c r="AP233" i="2"/>
  <c r="AR233" i="2"/>
  <c r="AT233" i="2"/>
  <c r="C234" i="2"/>
  <c r="D234" i="2"/>
  <c r="N234" i="2"/>
  <c r="AI234" i="2"/>
  <c r="AJ234" i="2" s="1"/>
  <c r="AK234" i="2" s="1"/>
  <c r="AP234" i="2"/>
  <c r="AR234" i="2"/>
  <c r="AT234" i="2"/>
  <c r="C235" i="2"/>
  <c r="D235" i="2"/>
  <c r="N235" i="2"/>
  <c r="O235" i="2" s="1"/>
  <c r="AI235" i="2"/>
  <c r="AJ235" i="2" s="1"/>
  <c r="AK235" i="2" s="1"/>
  <c r="AP235" i="2"/>
  <c r="AR235" i="2"/>
  <c r="AT235" i="2"/>
  <c r="C236" i="2"/>
  <c r="D236" i="2"/>
  <c r="N236" i="2"/>
  <c r="O236" i="2" s="1"/>
  <c r="AI236" i="2"/>
  <c r="AJ236" i="2" s="1"/>
  <c r="AP236" i="2"/>
  <c r="AR236" i="2"/>
  <c r="AT236" i="2"/>
  <c r="C237" i="2"/>
  <c r="D237" i="2"/>
  <c r="N237" i="2"/>
  <c r="O237" i="2" s="1"/>
  <c r="AI237" i="2"/>
  <c r="AJ237" i="2" s="1"/>
  <c r="AK237" i="2" s="1"/>
  <c r="AP237" i="2"/>
  <c r="AR237" i="2"/>
  <c r="AT237" i="2"/>
  <c r="C238" i="2"/>
  <c r="D238" i="2"/>
  <c r="N238" i="2"/>
  <c r="O238" i="2" s="1"/>
  <c r="AI238" i="2"/>
  <c r="AJ238" i="2" s="1"/>
  <c r="AK238" i="2" s="1"/>
  <c r="AP238" i="2"/>
  <c r="AR238" i="2"/>
  <c r="AT238" i="2"/>
  <c r="C239" i="2"/>
  <c r="D239" i="2"/>
  <c r="N239" i="2"/>
  <c r="O239" i="2" s="1"/>
  <c r="AI239" i="2"/>
  <c r="AJ239" i="2" s="1"/>
  <c r="AP239" i="2"/>
  <c r="AR239" i="2"/>
  <c r="AT239" i="2"/>
  <c r="C240" i="2"/>
  <c r="D240" i="2"/>
  <c r="N240" i="2"/>
  <c r="AI240" i="2"/>
  <c r="AJ240" i="2" s="1"/>
  <c r="AK240" i="2" s="1"/>
  <c r="AP240" i="2"/>
  <c r="AR240" i="2"/>
  <c r="AT240" i="2"/>
  <c r="C241" i="2"/>
  <c r="D241" i="2"/>
  <c r="N241" i="2"/>
  <c r="O241" i="2" s="1"/>
  <c r="AI241" i="2"/>
  <c r="AJ241" i="2" s="1"/>
  <c r="AP241" i="2"/>
  <c r="AR241" i="2"/>
  <c r="AT241" i="2"/>
  <c r="C242" i="2"/>
  <c r="D242" i="2"/>
  <c r="N242" i="2"/>
  <c r="AI242" i="2"/>
  <c r="AJ242" i="2" s="1"/>
  <c r="AK242" i="2" s="1"/>
  <c r="AP242" i="2"/>
  <c r="AR242" i="2"/>
  <c r="AT242" i="2"/>
  <c r="C243" i="2"/>
  <c r="D243" i="2"/>
  <c r="N243" i="2"/>
  <c r="O243" i="2" s="1"/>
  <c r="AI243" i="2"/>
  <c r="AJ243" i="2" s="1"/>
  <c r="AK243" i="2" s="1"/>
  <c r="AP243" i="2"/>
  <c r="AR243" i="2"/>
  <c r="AT243" i="2"/>
  <c r="C244" i="2"/>
  <c r="D244" i="2"/>
  <c r="N244" i="2"/>
  <c r="O244" i="2" s="1"/>
  <c r="AI244" i="2"/>
  <c r="AJ244" i="2" s="1"/>
  <c r="AP244" i="2"/>
  <c r="AR244" i="2"/>
  <c r="AT244" i="2"/>
  <c r="C245" i="2"/>
  <c r="D245" i="2"/>
  <c r="N245" i="2"/>
  <c r="O245" i="2" s="1"/>
  <c r="AI245" i="2"/>
  <c r="AJ245" i="2" s="1"/>
  <c r="AK245" i="2" s="1"/>
  <c r="AP245" i="2"/>
  <c r="AR245" i="2"/>
  <c r="AT245" i="2"/>
  <c r="C246" i="2"/>
  <c r="D246" i="2"/>
  <c r="N246" i="2"/>
  <c r="O246" i="2" s="1"/>
  <c r="AI246" i="2"/>
  <c r="AJ246" i="2" s="1"/>
  <c r="AK246" i="2" s="1"/>
  <c r="AP246" i="2"/>
  <c r="AR246" i="2"/>
  <c r="AT246" i="2"/>
  <c r="C247" i="2"/>
  <c r="D247" i="2"/>
  <c r="N247" i="2"/>
  <c r="O247" i="2" s="1"/>
  <c r="AI247" i="2"/>
  <c r="AJ247" i="2" s="1"/>
  <c r="AP247" i="2"/>
  <c r="AR247" i="2"/>
  <c r="AT247" i="2"/>
  <c r="N12" i="2"/>
  <c r="N10" i="2"/>
  <c r="O10" i="2" s="1"/>
  <c r="AT11" i="2"/>
  <c r="AR11" i="2"/>
  <c r="AP11" i="2"/>
  <c r="AT10" i="2"/>
  <c r="AR10" i="2"/>
  <c r="AP10" i="2"/>
  <c r="AI10" i="2"/>
  <c r="AJ10" i="2" s="1"/>
  <c r="D12" i="2"/>
  <c r="C12" i="2"/>
  <c r="C10" i="2"/>
  <c r="D10" i="2"/>
  <c r="D8" i="2"/>
  <c r="D8" i="1"/>
  <c r="C8" i="2"/>
  <c r="C8" i="1"/>
  <c r="AU27" i="1"/>
  <c r="AS27" i="1"/>
  <c r="AQ27" i="1"/>
  <c r="AS9" i="1"/>
  <c r="AS12" i="1"/>
  <c r="AS11" i="1"/>
  <c r="AY177" i="2" l="1"/>
  <c r="AZ177" i="2" s="1"/>
  <c r="AU214" i="2"/>
  <c r="AU55" i="2"/>
  <c r="AU216" i="2"/>
  <c r="AY194" i="2"/>
  <c r="AZ194" i="2" s="1"/>
  <c r="AY164" i="2"/>
  <c r="AZ164" i="2" s="1"/>
  <c r="AU157" i="2"/>
  <c r="AU108" i="2"/>
  <c r="BA108" i="2" s="1"/>
  <c r="BB108" i="2" s="1"/>
  <c r="AU119" i="2"/>
  <c r="AU225" i="2"/>
  <c r="AY200" i="2"/>
  <c r="AZ200" i="2" s="1"/>
  <c r="AY51" i="2"/>
  <c r="AZ51" i="2" s="1"/>
  <c r="AL15" i="2"/>
  <c r="AY67" i="2"/>
  <c r="AZ67" i="2" s="1"/>
  <c r="AY63" i="2"/>
  <c r="AZ63" i="2" s="1"/>
  <c r="AU47" i="2"/>
  <c r="BA47" i="2" s="1"/>
  <c r="BB47" i="2" s="1"/>
  <c r="AU208" i="2"/>
  <c r="AU200" i="2"/>
  <c r="AY230" i="2"/>
  <c r="AZ230" i="2" s="1"/>
  <c r="AY82" i="2"/>
  <c r="AZ82" i="2" s="1"/>
  <c r="AY162" i="2"/>
  <c r="AZ162" i="2" s="1"/>
  <c r="AU232" i="2"/>
  <c r="AU196" i="2"/>
  <c r="AU71" i="2"/>
  <c r="BA71" i="2" s="1"/>
  <c r="BB71" i="2" s="1"/>
  <c r="AU226" i="2"/>
  <c r="AU209" i="2"/>
  <c r="AL187" i="2"/>
  <c r="AU166" i="2"/>
  <c r="AU131" i="2"/>
  <c r="AU105" i="2"/>
  <c r="AY102" i="2"/>
  <c r="AZ102" i="2" s="1"/>
  <c r="AU97" i="2"/>
  <c r="AU72" i="2"/>
  <c r="BA72" i="2" s="1"/>
  <c r="BB72" i="2" s="1"/>
  <c r="AU56" i="2"/>
  <c r="BA56" i="2" s="1"/>
  <c r="BB56" i="2" s="1"/>
  <c r="AU151" i="2"/>
  <c r="BA151" i="2" s="1"/>
  <c r="BB151" i="2" s="1"/>
  <c r="AU124" i="2"/>
  <c r="AY141" i="2"/>
  <c r="AZ141" i="2" s="1"/>
  <c r="AU230" i="2"/>
  <c r="BA230" i="2" s="1"/>
  <c r="BB230" i="2" s="1"/>
  <c r="AU138" i="2"/>
  <c r="AU245" i="2"/>
  <c r="BA245" i="2" s="1"/>
  <c r="BB245" i="2" s="1"/>
  <c r="AU237" i="2"/>
  <c r="AU198" i="2"/>
  <c r="AU62" i="2"/>
  <c r="BA62" i="2" s="1"/>
  <c r="BB62" i="2" s="1"/>
  <c r="AY243" i="2"/>
  <c r="AZ243" i="2" s="1"/>
  <c r="AL234" i="2"/>
  <c r="AY225" i="2"/>
  <c r="AZ225" i="2" s="1"/>
  <c r="AU173" i="2"/>
  <c r="AU165" i="2"/>
  <c r="AY131" i="2"/>
  <c r="AZ131" i="2" s="1"/>
  <c r="AU126" i="2"/>
  <c r="AY125" i="2"/>
  <c r="AZ125" i="2" s="1"/>
  <c r="AL123" i="2"/>
  <c r="AU107" i="2"/>
  <c r="AU99" i="2"/>
  <c r="AU91" i="2"/>
  <c r="AU73" i="2"/>
  <c r="AY227" i="2"/>
  <c r="AZ227" i="2" s="1"/>
  <c r="AY133" i="2"/>
  <c r="AZ133" i="2" s="1"/>
  <c r="AY114" i="2"/>
  <c r="AZ114" i="2" s="1"/>
  <c r="AY244" i="2"/>
  <c r="AZ244" i="2" s="1"/>
  <c r="AY236" i="2"/>
  <c r="AZ236" i="2" s="1"/>
  <c r="AL208" i="2"/>
  <c r="AL191" i="2"/>
  <c r="AU140" i="2"/>
  <c r="BA140" i="2" s="1"/>
  <c r="BB140" i="2" s="1"/>
  <c r="AY74" i="2"/>
  <c r="AZ74" i="2" s="1"/>
  <c r="AU67" i="2"/>
  <c r="BA67" i="2" s="1"/>
  <c r="BB67" i="2" s="1"/>
  <c r="AY64" i="2"/>
  <c r="AZ64" i="2" s="1"/>
  <c r="AU57" i="2"/>
  <c r="AY173" i="2"/>
  <c r="AZ173" i="2" s="1"/>
  <c r="AY167" i="2"/>
  <c r="AZ167" i="2" s="1"/>
  <c r="AY126" i="2"/>
  <c r="AZ126" i="2" s="1"/>
  <c r="AY91" i="2"/>
  <c r="AZ91" i="2" s="1"/>
  <c r="AU243" i="2"/>
  <c r="AU215" i="2"/>
  <c r="AY120" i="2"/>
  <c r="AZ120" i="2" s="1"/>
  <c r="AU103" i="2"/>
  <c r="AU78" i="2"/>
  <c r="BA78" i="2" s="1"/>
  <c r="BB78" i="2" s="1"/>
  <c r="AY86" i="2"/>
  <c r="AZ86" i="2" s="1"/>
  <c r="AU70" i="2"/>
  <c r="BA70" i="2" s="1"/>
  <c r="BB70" i="2" s="1"/>
  <c r="AU69" i="2"/>
  <c r="BA69" i="2" s="1"/>
  <c r="BB69" i="2" s="1"/>
  <c r="AL67" i="2"/>
  <c r="AK222" i="2"/>
  <c r="AL222" i="2"/>
  <c r="BA226" i="2"/>
  <c r="BB226" i="2" s="1"/>
  <c r="O187" i="2"/>
  <c r="AY187" i="2" s="1"/>
  <c r="AZ187" i="2" s="1"/>
  <c r="AY140" i="2"/>
  <c r="AZ140" i="2" s="1"/>
  <c r="AY101" i="2"/>
  <c r="AZ101" i="2" s="1"/>
  <c r="AY228" i="2"/>
  <c r="AZ228" i="2" s="1"/>
  <c r="AU205" i="2"/>
  <c r="AU195" i="2"/>
  <c r="AY189" i="2"/>
  <c r="AZ189" i="2" s="1"/>
  <c r="AL171" i="2"/>
  <c r="AU163" i="2"/>
  <c r="AU137" i="2"/>
  <c r="BA137" i="2" s="1"/>
  <c r="BB137" i="2" s="1"/>
  <c r="AU87" i="2"/>
  <c r="BA87" i="2" s="1"/>
  <c r="BB87" i="2" s="1"/>
  <c r="AU75" i="2"/>
  <c r="BA75" i="2" s="1"/>
  <c r="BB75" i="2" s="1"/>
  <c r="AL66" i="2"/>
  <c r="AL192" i="2"/>
  <c r="AY181" i="2"/>
  <c r="AZ181" i="2" s="1"/>
  <c r="AU177" i="2"/>
  <c r="AY110" i="2"/>
  <c r="AZ110" i="2" s="1"/>
  <c r="AY107" i="2"/>
  <c r="AZ107" i="2" s="1"/>
  <c r="AL240" i="2"/>
  <c r="AU227" i="2"/>
  <c r="BA227" i="2" s="1"/>
  <c r="BB227" i="2" s="1"/>
  <c r="BC227" i="2" s="1"/>
  <c r="AU224" i="2"/>
  <c r="AU218" i="2"/>
  <c r="AU210" i="2"/>
  <c r="BA210" i="2" s="1"/>
  <c r="BB210" i="2" s="1"/>
  <c r="AU201" i="2"/>
  <c r="AU187" i="2"/>
  <c r="AU167" i="2"/>
  <c r="BA167" i="2" s="1"/>
  <c r="BB167" i="2" s="1"/>
  <c r="AY139" i="2"/>
  <c r="AZ139" i="2" s="1"/>
  <c r="AU127" i="2"/>
  <c r="BA127" i="2" s="1"/>
  <c r="BB127" i="2" s="1"/>
  <c r="AY123" i="2"/>
  <c r="AZ123" i="2" s="1"/>
  <c r="AU59" i="2"/>
  <c r="BA59" i="2" s="1"/>
  <c r="BB59" i="2" s="1"/>
  <c r="AL214" i="2"/>
  <c r="AY169" i="2"/>
  <c r="AZ169" i="2" s="1"/>
  <c r="AY168" i="2"/>
  <c r="AZ168" i="2" s="1"/>
  <c r="AY90" i="2"/>
  <c r="AZ90" i="2" s="1"/>
  <c r="AU228" i="2"/>
  <c r="AU220" i="2"/>
  <c r="AL169" i="2"/>
  <c r="AU146" i="2"/>
  <c r="BA146" i="2" s="1"/>
  <c r="BB146" i="2" s="1"/>
  <c r="AL88" i="2"/>
  <c r="AU68" i="2"/>
  <c r="BA68" i="2" s="1"/>
  <c r="BB68" i="2" s="1"/>
  <c r="AY78" i="2"/>
  <c r="AZ78" i="2" s="1"/>
  <c r="AY223" i="2"/>
  <c r="AZ223" i="2" s="1"/>
  <c r="AU219" i="2"/>
  <c r="BA219" i="2" s="1"/>
  <c r="BB219" i="2" s="1"/>
  <c r="AU211" i="2"/>
  <c r="BA211" i="2" s="1"/>
  <c r="BB211" i="2" s="1"/>
  <c r="BC211" i="2" s="1"/>
  <c r="AY191" i="2"/>
  <c r="AZ191" i="2" s="1"/>
  <c r="AK123" i="2"/>
  <c r="AL115" i="2"/>
  <c r="AL111" i="2"/>
  <c r="AL98" i="2"/>
  <c r="O88" i="2"/>
  <c r="AY88" i="2" s="1"/>
  <c r="AZ88" i="2" s="1"/>
  <c r="AU76" i="2"/>
  <c r="BA76" i="2" s="1"/>
  <c r="BB76" i="2" s="1"/>
  <c r="AU46" i="2"/>
  <c r="AU197" i="2"/>
  <c r="AU143" i="2"/>
  <c r="AU141" i="2"/>
  <c r="BA141" i="2" s="1"/>
  <c r="BB141" i="2" s="1"/>
  <c r="AU139" i="2"/>
  <c r="AU181" i="2"/>
  <c r="BA181" i="2" s="1"/>
  <c r="BB181" i="2" s="1"/>
  <c r="AY178" i="2"/>
  <c r="AZ178" i="2" s="1"/>
  <c r="AU171" i="2"/>
  <c r="BA171" i="2" s="1"/>
  <c r="BB171" i="2" s="1"/>
  <c r="BA166" i="2"/>
  <c r="BB166" i="2" s="1"/>
  <c r="AU149" i="2"/>
  <c r="AL134" i="2"/>
  <c r="AU116" i="2"/>
  <c r="BA116" i="2" s="1"/>
  <c r="BB116" i="2" s="1"/>
  <c r="AU84" i="2"/>
  <c r="AU83" i="2"/>
  <c r="BA83" i="2" s="1"/>
  <c r="BB83" i="2" s="1"/>
  <c r="AU54" i="2"/>
  <c r="BA54" i="2" s="1"/>
  <c r="BB54" i="2" s="1"/>
  <c r="AU51" i="2"/>
  <c r="BA51" i="2" s="1"/>
  <c r="BB51" i="2" s="1"/>
  <c r="BC51" i="2" s="1"/>
  <c r="AU49" i="2"/>
  <c r="BA49" i="2" s="1"/>
  <c r="BB49" i="2" s="1"/>
  <c r="AU48" i="2"/>
  <c r="BA48" i="2" s="1"/>
  <c r="BB48" i="2" s="1"/>
  <c r="AU240" i="2"/>
  <c r="BA240" i="2" s="1"/>
  <c r="BB240" i="2" s="1"/>
  <c r="AY217" i="2"/>
  <c r="AZ217" i="2" s="1"/>
  <c r="AY195" i="2"/>
  <c r="AZ195" i="2" s="1"/>
  <c r="AU242" i="2"/>
  <c r="BA242" i="2" s="1"/>
  <c r="BB242" i="2" s="1"/>
  <c r="AL218" i="2"/>
  <c r="AY214" i="2"/>
  <c r="AZ214" i="2" s="1"/>
  <c r="AY212" i="2"/>
  <c r="AZ212" i="2" s="1"/>
  <c r="AY211" i="2"/>
  <c r="AZ211" i="2" s="1"/>
  <c r="AU184" i="2"/>
  <c r="AU183" i="2"/>
  <c r="AU172" i="2"/>
  <c r="AL161" i="2"/>
  <c r="AL136" i="2"/>
  <c r="AU118" i="2"/>
  <c r="AU112" i="2"/>
  <c r="BA112" i="2" s="1"/>
  <c r="BB112" i="2" s="1"/>
  <c r="AU93" i="2"/>
  <c r="AU89" i="2"/>
  <c r="BA89" i="2" s="1"/>
  <c r="BB89" i="2" s="1"/>
  <c r="AU85" i="2"/>
  <c r="BA85" i="2" s="1"/>
  <c r="BB85" i="2" s="1"/>
  <c r="AL79" i="2"/>
  <c r="AY75" i="2"/>
  <c r="AZ75" i="2" s="1"/>
  <c r="BA44" i="2"/>
  <c r="BB44" i="2" s="1"/>
  <c r="AU246" i="2"/>
  <c r="AL238" i="2"/>
  <c r="AU236" i="2"/>
  <c r="AL246" i="2"/>
  <c r="AU244" i="2"/>
  <c r="O240" i="2"/>
  <c r="AY220" i="2"/>
  <c r="AZ220" i="2" s="1"/>
  <c r="AU204" i="2"/>
  <c r="BA204" i="2" s="1"/>
  <c r="BB204" i="2" s="1"/>
  <c r="AY199" i="2"/>
  <c r="AZ199" i="2" s="1"/>
  <c r="AU192" i="2"/>
  <c r="BA192" i="2" s="1"/>
  <c r="BB192" i="2" s="1"/>
  <c r="AY180" i="2"/>
  <c r="AZ180" i="2" s="1"/>
  <c r="AU176" i="2"/>
  <c r="AU155" i="2"/>
  <c r="BA155" i="2" s="1"/>
  <c r="BB155" i="2" s="1"/>
  <c r="AU153" i="2"/>
  <c r="BA153" i="2" s="1"/>
  <c r="BB153" i="2" s="1"/>
  <c r="AL147" i="2"/>
  <c r="AY146" i="2"/>
  <c r="AZ146" i="2" s="1"/>
  <c r="AU129" i="2"/>
  <c r="AU125" i="2"/>
  <c r="AU121" i="2"/>
  <c r="AU114" i="2"/>
  <c r="AU102" i="2"/>
  <c r="BA102" i="2" s="1"/>
  <c r="BB102" i="2" s="1"/>
  <c r="BC102" i="2" s="1"/>
  <c r="AU90" i="2"/>
  <c r="AY89" i="2"/>
  <c r="AZ89" i="2" s="1"/>
  <c r="AU86" i="2"/>
  <c r="BA86" i="2" s="1"/>
  <c r="BB86" i="2" s="1"/>
  <c r="BA41" i="2"/>
  <c r="BA42" i="2" s="1"/>
  <c r="BA43" i="2" s="1"/>
  <c r="BB43" i="2" s="1"/>
  <c r="AL204" i="2"/>
  <c r="AL95" i="2"/>
  <c r="BA18" i="2"/>
  <c r="BB18" i="2" s="1"/>
  <c r="AL226" i="2"/>
  <c r="AU170" i="2"/>
  <c r="BA170" i="2" s="1"/>
  <c r="BB170" i="2" s="1"/>
  <c r="AU247" i="2"/>
  <c r="AL173" i="2"/>
  <c r="AY155" i="2"/>
  <c r="AZ155" i="2" s="1"/>
  <c r="AY87" i="2"/>
  <c r="AZ87" i="2" s="1"/>
  <c r="AY83" i="2"/>
  <c r="AZ83" i="2" s="1"/>
  <c r="AU233" i="2"/>
  <c r="AY238" i="2"/>
  <c r="AZ238" i="2" s="1"/>
  <c r="AY205" i="2"/>
  <c r="AZ205" i="2" s="1"/>
  <c r="AU191" i="2"/>
  <c r="BA191" i="2" s="1"/>
  <c r="BB191" i="2" s="1"/>
  <c r="BC191" i="2" s="1"/>
  <c r="AU190" i="2"/>
  <c r="AY157" i="2"/>
  <c r="AZ157" i="2" s="1"/>
  <c r="AL154" i="2"/>
  <c r="AL150" i="2"/>
  <c r="AU136" i="2"/>
  <c r="BA136" i="2" s="1"/>
  <c r="BB136" i="2" s="1"/>
  <c r="AU134" i="2"/>
  <c r="BA134" i="2" s="1"/>
  <c r="BB134" i="2" s="1"/>
  <c r="AU132" i="2"/>
  <c r="AY122" i="2"/>
  <c r="AZ122" i="2" s="1"/>
  <c r="AL121" i="2"/>
  <c r="AY117" i="2"/>
  <c r="AZ117" i="2" s="1"/>
  <c r="O115" i="2"/>
  <c r="AY115" i="2" s="1"/>
  <c r="AZ115" i="2" s="1"/>
  <c r="O111" i="2"/>
  <c r="AY111" i="2" s="1"/>
  <c r="AZ111" i="2" s="1"/>
  <c r="AL92" i="2"/>
  <c r="AL90" i="2"/>
  <c r="AU79" i="2"/>
  <c r="BA79" i="2" s="1"/>
  <c r="BB79" i="2" s="1"/>
  <c r="AU63" i="2"/>
  <c r="BA63" i="2" s="1"/>
  <c r="BB63" i="2" s="1"/>
  <c r="AY56" i="2"/>
  <c r="AZ56" i="2" s="1"/>
  <c r="AV27" i="1"/>
  <c r="AU45" i="2"/>
  <c r="AU37" i="2"/>
  <c r="AU36" i="2"/>
  <c r="AK232" i="2"/>
  <c r="BA232" i="2" s="1"/>
  <c r="BB232" i="2" s="1"/>
  <c r="AL232" i="2"/>
  <c r="AL194" i="2"/>
  <c r="AK194" i="2"/>
  <c r="AL242" i="2"/>
  <c r="O242" i="2"/>
  <c r="AY242" i="2" s="1"/>
  <c r="AZ242" i="2" s="1"/>
  <c r="AL151" i="2"/>
  <c r="O151" i="2"/>
  <c r="AY151" i="2" s="1"/>
  <c r="AZ151" i="2" s="1"/>
  <c r="BA224" i="2"/>
  <c r="BB224" i="2" s="1"/>
  <c r="AL216" i="2"/>
  <c r="AY210" i="2"/>
  <c r="AZ210" i="2" s="1"/>
  <c r="AU207" i="2"/>
  <c r="AU206" i="2"/>
  <c r="BA206" i="2" s="1"/>
  <c r="BB206" i="2" s="1"/>
  <c r="AY183" i="2"/>
  <c r="AZ183" i="2" s="1"/>
  <c r="AY165" i="2"/>
  <c r="AZ165" i="2" s="1"/>
  <c r="AU115" i="2"/>
  <c r="BA115" i="2" s="1"/>
  <c r="BB115" i="2" s="1"/>
  <c r="AY237" i="2"/>
  <c r="AZ237" i="2" s="1"/>
  <c r="AU231" i="2"/>
  <c r="AY231" i="2"/>
  <c r="AZ231" i="2" s="1"/>
  <c r="AL230" i="2"/>
  <c r="AY235" i="2"/>
  <c r="AZ235" i="2" s="1"/>
  <c r="O234" i="2"/>
  <c r="AY234" i="2" s="1"/>
  <c r="AZ234" i="2" s="1"/>
  <c r="AY233" i="2"/>
  <c r="AZ233" i="2" s="1"/>
  <c r="AL224" i="2"/>
  <c r="AU223" i="2"/>
  <c r="AU222" i="2"/>
  <c r="BA222" i="2" s="1"/>
  <c r="BB222" i="2" s="1"/>
  <c r="AU221" i="2"/>
  <c r="BA221" i="2" s="1"/>
  <c r="BB221" i="2" s="1"/>
  <c r="AL184" i="2"/>
  <c r="AL183" i="2"/>
  <c r="AL178" i="2"/>
  <c r="AU160" i="2"/>
  <c r="BA160" i="2" s="1"/>
  <c r="BB160" i="2" s="1"/>
  <c r="AU158" i="2"/>
  <c r="BA158" i="2" s="1"/>
  <c r="BB158" i="2" s="1"/>
  <c r="AL141" i="2"/>
  <c r="AU94" i="2"/>
  <c r="BA94" i="2" s="1"/>
  <c r="BB94" i="2" s="1"/>
  <c r="O175" i="2"/>
  <c r="AY175" i="2" s="1"/>
  <c r="AZ175" i="2" s="1"/>
  <c r="AL175" i="2"/>
  <c r="AU203" i="2"/>
  <c r="AK129" i="2"/>
  <c r="AL129" i="2"/>
  <c r="AL118" i="2"/>
  <c r="O118" i="2"/>
  <c r="AY118" i="2" s="1"/>
  <c r="AZ118" i="2" s="1"/>
  <c r="O112" i="2"/>
  <c r="AY112" i="2" s="1"/>
  <c r="AZ112" i="2" s="1"/>
  <c r="AL112" i="2"/>
  <c r="AU217" i="2"/>
  <c r="AY218" i="2"/>
  <c r="AZ218" i="2" s="1"/>
  <c r="O206" i="2"/>
  <c r="AY206" i="2" s="1"/>
  <c r="AZ206" i="2" s="1"/>
  <c r="AL206" i="2"/>
  <c r="AU199" i="2"/>
  <c r="BA199" i="2" s="1"/>
  <c r="BB199" i="2" s="1"/>
  <c r="AL163" i="2"/>
  <c r="AL159" i="2"/>
  <c r="AY149" i="2"/>
  <c r="AZ149" i="2" s="1"/>
  <c r="AU142" i="2"/>
  <c r="AY132" i="2"/>
  <c r="AZ132" i="2" s="1"/>
  <c r="AU241" i="2"/>
  <c r="AL205" i="2"/>
  <c r="AU202" i="2"/>
  <c r="BA202" i="2" s="1"/>
  <c r="BB202" i="2" s="1"/>
  <c r="O186" i="2"/>
  <c r="AY186" i="2" s="1"/>
  <c r="AZ186" i="2" s="1"/>
  <c r="AL186" i="2"/>
  <c r="AL182" i="2"/>
  <c r="BA243" i="2"/>
  <c r="BB243" i="2" s="1"/>
  <c r="BC243" i="2" s="1"/>
  <c r="AU239" i="2"/>
  <c r="AU238" i="2"/>
  <c r="BA238" i="2" s="1"/>
  <c r="BB238" i="2" s="1"/>
  <c r="AU235" i="2"/>
  <c r="BA235" i="2" s="1"/>
  <c r="BB235" i="2" s="1"/>
  <c r="AU234" i="2"/>
  <c r="BA234" i="2" s="1"/>
  <c r="BB234" i="2" s="1"/>
  <c r="AU229" i="2"/>
  <c r="BA229" i="2" s="1"/>
  <c r="BB229" i="2" s="1"/>
  <c r="BA218" i="2"/>
  <c r="BB218" i="2" s="1"/>
  <c r="AY215" i="2"/>
  <c r="AZ215" i="2" s="1"/>
  <c r="AU188" i="2"/>
  <c r="BA188" i="2" s="1"/>
  <c r="BB188" i="2" s="1"/>
  <c r="AU174" i="2"/>
  <c r="AK149" i="2"/>
  <c r="AL149" i="2"/>
  <c r="AY144" i="2"/>
  <c r="AZ144" i="2" s="1"/>
  <c r="O204" i="2"/>
  <c r="AY204" i="2" s="1"/>
  <c r="AZ204" i="2" s="1"/>
  <c r="AU189" i="2"/>
  <c r="BA189" i="2" s="1"/>
  <c r="BB189" i="2" s="1"/>
  <c r="AU178" i="2"/>
  <c r="BA178" i="2" s="1"/>
  <c r="BB178" i="2" s="1"/>
  <c r="AY159" i="2"/>
  <c r="AZ159" i="2" s="1"/>
  <c r="O147" i="2"/>
  <c r="AY147" i="2" s="1"/>
  <c r="AZ147" i="2" s="1"/>
  <c r="AL198" i="2"/>
  <c r="AY193" i="2"/>
  <c r="AZ193" i="2" s="1"/>
  <c r="AY184" i="2"/>
  <c r="AZ184" i="2" s="1"/>
  <c r="AU180" i="2"/>
  <c r="AU179" i="2"/>
  <c r="BA179" i="2" s="1"/>
  <c r="BB179" i="2" s="1"/>
  <c r="AY154" i="2"/>
  <c r="AZ154" i="2" s="1"/>
  <c r="AY135" i="2"/>
  <c r="AZ135" i="2" s="1"/>
  <c r="AL120" i="2"/>
  <c r="AL108" i="2"/>
  <c r="AU100" i="2"/>
  <c r="BA100" i="2" s="1"/>
  <c r="BB100" i="2" s="1"/>
  <c r="O92" i="2"/>
  <c r="AY92" i="2" s="1"/>
  <c r="AZ92" i="2" s="1"/>
  <c r="AY84" i="2"/>
  <c r="AZ84" i="2" s="1"/>
  <c r="AY59" i="2"/>
  <c r="AZ59" i="2" s="1"/>
  <c r="AY124" i="2"/>
  <c r="AZ124" i="2" s="1"/>
  <c r="AU60" i="2"/>
  <c r="BA60" i="2" s="1"/>
  <c r="BB60" i="2" s="1"/>
  <c r="AU52" i="2"/>
  <c r="BA52" i="2" s="1"/>
  <c r="BB52" i="2" s="1"/>
  <c r="AU44" i="2"/>
  <c r="AU41" i="2"/>
  <c r="AU128" i="2"/>
  <c r="AU123" i="2"/>
  <c r="BA123" i="2" s="1"/>
  <c r="BB123" i="2" s="1"/>
  <c r="BC123" i="2" s="1"/>
  <c r="AU110" i="2"/>
  <c r="BA110" i="2" s="1"/>
  <c r="BB110" i="2" s="1"/>
  <c r="AU101" i="2"/>
  <c r="AL89" i="2"/>
  <c r="AU88" i="2"/>
  <c r="BA88" i="2" s="1"/>
  <c r="BB88" i="2" s="1"/>
  <c r="AL75" i="2"/>
  <c r="BA36" i="2"/>
  <c r="BB36" i="2" s="1"/>
  <c r="AU168" i="2"/>
  <c r="BA168" i="2" s="1"/>
  <c r="BB168" i="2" s="1"/>
  <c r="BC168" i="2" s="1"/>
  <c r="AY160" i="2"/>
  <c r="AZ160" i="2" s="1"/>
  <c r="AU159" i="2"/>
  <c r="BA159" i="2" s="1"/>
  <c r="BB159" i="2" s="1"/>
  <c r="AU154" i="2"/>
  <c r="BA154" i="2" s="1"/>
  <c r="BB154" i="2" s="1"/>
  <c r="AU147" i="2"/>
  <c r="BA147" i="2" s="1"/>
  <c r="BB147" i="2" s="1"/>
  <c r="AL144" i="2"/>
  <c r="AL143" i="2"/>
  <c r="AY142" i="2"/>
  <c r="AZ142" i="2" s="1"/>
  <c r="AL140" i="2"/>
  <c r="AY138" i="2"/>
  <c r="AZ138" i="2" s="1"/>
  <c r="AU135" i="2"/>
  <c r="BA135" i="2" s="1"/>
  <c r="BB135" i="2" s="1"/>
  <c r="AL125" i="2"/>
  <c r="AU98" i="2"/>
  <c r="BA98" i="2" s="1"/>
  <c r="BB98" i="2" s="1"/>
  <c r="AU95" i="2"/>
  <c r="BA95" i="2" s="1"/>
  <c r="BB95" i="2" s="1"/>
  <c r="AU92" i="2"/>
  <c r="BA92" i="2" s="1"/>
  <c r="BB92" i="2" s="1"/>
  <c r="AU74" i="2"/>
  <c r="AY70" i="2"/>
  <c r="AZ70" i="2" s="1"/>
  <c r="AU66" i="2"/>
  <c r="BA66" i="2" s="1"/>
  <c r="BB66" i="2" s="1"/>
  <c r="AU65" i="2"/>
  <c r="AU64" i="2"/>
  <c r="BA64" i="2" s="1"/>
  <c r="BB64" i="2" s="1"/>
  <c r="AU61" i="2"/>
  <c r="BA61" i="2" s="1"/>
  <c r="BB61" i="2" s="1"/>
  <c r="AU53" i="2"/>
  <c r="BA53" i="2" s="1"/>
  <c r="BB53" i="2" s="1"/>
  <c r="AU96" i="2"/>
  <c r="AU81" i="2"/>
  <c r="BA81" i="2" s="1"/>
  <c r="BB81" i="2" s="1"/>
  <c r="AU80" i="2"/>
  <c r="BA80" i="2" s="1"/>
  <c r="BB80" i="2" s="1"/>
  <c r="AU58" i="2"/>
  <c r="AU50" i="2"/>
  <c r="BA50" i="2" s="1"/>
  <c r="BB50" i="2" s="1"/>
  <c r="AY143" i="2"/>
  <c r="AZ143" i="2" s="1"/>
  <c r="AY241" i="2"/>
  <c r="AZ241" i="2" s="1"/>
  <c r="AY222" i="2"/>
  <c r="AZ222" i="2" s="1"/>
  <c r="BA216" i="2"/>
  <c r="BB216" i="2" s="1"/>
  <c r="AY209" i="2"/>
  <c r="AZ209" i="2" s="1"/>
  <c r="AY202" i="2"/>
  <c r="AZ202" i="2" s="1"/>
  <c r="BA200" i="2"/>
  <c r="BB200" i="2" s="1"/>
  <c r="AL199" i="2"/>
  <c r="BA197" i="2"/>
  <c r="BB197" i="2" s="1"/>
  <c r="BA195" i="2"/>
  <c r="BB195" i="2" s="1"/>
  <c r="BC195" i="2" s="1"/>
  <c r="AU194" i="2"/>
  <c r="AU193" i="2"/>
  <c r="AU186" i="2"/>
  <c r="BA186" i="2" s="1"/>
  <c r="BB186" i="2" s="1"/>
  <c r="AU185" i="2"/>
  <c r="BA185" i="2" s="1"/>
  <c r="BB185" i="2" s="1"/>
  <c r="AU161" i="2"/>
  <c r="BA161" i="2" s="1"/>
  <c r="BB161" i="2" s="1"/>
  <c r="AU152" i="2"/>
  <c r="BA152" i="2" s="1"/>
  <c r="BB152" i="2" s="1"/>
  <c r="AL137" i="2"/>
  <c r="AL135" i="2"/>
  <c r="AU120" i="2"/>
  <c r="AU113" i="2"/>
  <c r="AY109" i="2"/>
  <c r="AZ109" i="2" s="1"/>
  <c r="AY99" i="2"/>
  <c r="AZ99" i="2" s="1"/>
  <c r="BA84" i="2"/>
  <c r="BB84" i="2" s="1"/>
  <c r="AU82" i="2"/>
  <c r="AL60" i="2"/>
  <c r="AY50" i="2"/>
  <c r="AZ50" i="2" s="1"/>
  <c r="AY226" i="2"/>
  <c r="AZ226" i="2" s="1"/>
  <c r="BC226" i="2" s="1"/>
  <c r="AY219" i="2"/>
  <c r="AZ219" i="2" s="1"/>
  <c r="AU213" i="2"/>
  <c r="BA213" i="2" s="1"/>
  <c r="BB213" i="2" s="1"/>
  <c r="AL210" i="2"/>
  <c r="AY197" i="2"/>
  <c r="AZ197" i="2" s="1"/>
  <c r="AY196" i="2"/>
  <c r="AZ196" i="2" s="1"/>
  <c r="AL190" i="2"/>
  <c r="AY188" i="2"/>
  <c r="AZ188" i="2" s="1"/>
  <c r="AU182" i="2"/>
  <c r="BA182" i="2" s="1"/>
  <c r="BB182" i="2" s="1"/>
  <c r="AU150" i="2"/>
  <c r="BA150" i="2" s="1"/>
  <c r="BB150" i="2" s="1"/>
  <c r="O136" i="2"/>
  <c r="AL122" i="2"/>
  <c r="AL116" i="2"/>
  <c r="AU111" i="2"/>
  <c r="BA111" i="2" s="1"/>
  <c r="BB111" i="2" s="1"/>
  <c r="AL87" i="2"/>
  <c r="AU77" i="2"/>
  <c r="BA77" i="2" s="1"/>
  <c r="BB77" i="2" s="1"/>
  <c r="AY66" i="2"/>
  <c r="AZ66" i="2" s="1"/>
  <c r="AL59" i="2"/>
  <c r="AL51" i="2"/>
  <c r="AU18" i="2"/>
  <c r="AU19" i="2"/>
  <c r="AL18" i="2"/>
  <c r="O18" i="2"/>
  <c r="AU17" i="2"/>
  <c r="AU16" i="2"/>
  <c r="AL16" i="2"/>
  <c r="AU15" i="2"/>
  <c r="AY15" i="2" s="1"/>
  <c r="AZ15" i="2" s="1"/>
  <c r="AU13" i="2"/>
  <c r="AL239" i="2"/>
  <c r="AK239" i="2"/>
  <c r="BA239" i="2" s="1"/>
  <c r="BB239" i="2" s="1"/>
  <c r="AY247" i="2"/>
  <c r="AZ247" i="2" s="1"/>
  <c r="AY246" i="2"/>
  <c r="AZ246" i="2" s="1"/>
  <c r="AK228" i="2"/>
  <c r="AL228" i="2"/>
  <c r="BA214" i="2"/>
  <c r="BB214" i="2" s="1"/>
  <c r="BC214" i="2" s="1"/>
  <c r="AK225" i="2"/>
  <c r="BA225" i="2" s="1"/>
  <c r="BB225" i="2" s="1"/>
  <c r="AL225" i="2"/>
  <c r="AL215" i="2"/>
  <c r="AK215" i="2"/>
  <c r="BA215" i="2" s="1"/>
  <c r="BB215" i="2" s="1"/>
  <c r="AY213" i="2"/>
  <c r="AZ213" i="2" s="1"/>
  <c r="AL207" i="2"/>
  <c r="AK207" i="2"/>
  <c r="AL247" i="2"/>
  <c r="AK247" i="2"/>
  <c r="AY245" i="2"/>
  <c r="AZ245" i="2" s="1"/>
  <c r="AK236" i="2"/>
  <c r="AL236" i="2"/>
  <c r="BA205" i="2"/>
  <c r="BB205" i="2" s="1"/>
  <c r="AL233" i="2"/>
  <c r="AK233" i="2"/>
  <c r="BA233" i="2" s="1"/>
  <c r="BB233" i="2" s="1"/>
  <c r="AL223" i="2"/>
  <c r="AK223" i="2"/>
  <c r="AY221" i="2"/>
  <c r="AZ221" i="2" s="1"/>
  <c r="BA203" i="2"/>
  <c r="BB203" i="2" s="1"/>
  <c r="AL217" i="2"/>
  <c r="AK217" i="2"/>
  <c r="AK244" i="2"/>
  <c r="BA244" i="2" s="1"/>
  <c r="BB244" i="2" s="1"/>
  <c r="BC244" i="2" s="1"/>
  <c r="AL244" i="2"/>
  <c r="AK212" i="2"/>
  <c r="BA212" i="2" s="1"/>
  <c r="BB212" i="2" s="1"/>
  <c r="AL212" i="2"/>
  <c r="BA208" i="2"/>
  <c r="BB208" i="2" s="1"/>
  <c r="BA201" i="2"/>
  <c r="BB201" i="2" s="1"/>
  <c r="AK165" i="2"/>
  <c r="AL165" i="2"/>
  <c r="AL220" i="2"/>
  <c r="AK220" i="2"/>
  <c r="AL241" i="2"/>
  <c r="AK241" i="2"/>
  <c r="AL231" i="2"/>
  <c r="AK231" i="2"/>
  <c r="AY229" i="2"/>
  <c r="AZ229" i="2" s="1"/>
  <c r="AK209" i="2"/>
  <c r="BA209" i="2" s="1"/>
  <c r="BB209" i="2" s="1"/>
  <c r="BC209" i="2" s="1"/>
  <c r="AL209" i="2"/>
  <c r="AL166" i="2"/>
  <c r="O166" i="2"/>
  <c r="AY166" i="2" s="1"/>
  <c r="AZ166" i="2" s="1"/>
  <c r="BC166" i="2" s="1"/>
  <c r="AK139" i="2"/>
  <c r="BA139" i="2" s="1"/>
  <c r="BB139" i="2" s="1"/>
  <c r="BC139" i="2" s="1"/>
  <c r="AL139" i="2"/>
  <c r="AK138" i="2"/>
  <c r="BA138" i="2" s="1"/>
  <c r="BB138" i="2" s="1"/>
  <c r="AL138" i="2"/>
  <c r="BA246" i="2"/>
  <c r="BB246" i="2" s="1"/>
  <c r="AL245" i="2"/>
  <c r="AY240" i="2"/>
  <c r="AZ240" i="2" s="1"/>
  <c r="AL237" i="2"/>
  <c r="AY232" i="2"/>
  <c r="AZ232" i="2" s="1"/>
  <c r="AL229" i="2"/>
  <c r="AY224" i="2"/>
  <c r="AZ224" i="2" s="1"/>
  <c r="AL221" i="2"/>
  <c r="AY216" i="2"/>
  <c r="AZ216" i="2" s="1"/>
  <c r="BC216" i="2" s="1"/>
  <c r="AL213" i="2"/>
  <c r="AY208" i="2"/>
  <c r="AZ208" i="2" s="1"/>
  <c r="AY203" i="2"/>
  <c r="AZ203" i="2" s="1"/>
  <c r="BA183" i="2"/>
  <c r="BB183" i="2" s="1"/>
  <c r="AL179" i="2"/>
  <c r="AL167" i="2"/>
  <c r="AY161" i="2"/>
  <c r="AZ161" i="2" s="1"/>
  <c r="AY207" i="2"/>
  <c r="AZ207" i="2" s="1"/>
  <c r="AL203" i="2"/>
  <c r="AY201" i="2"/>
  <c r="AZ201" i="2" s="1"/>
  <c r="BA198" i="2"/>
  <c r="BB198" i="2" s="1"/>
  <c r="AL197" i="2"/>
  <c r="BA193" i="2"/>
  <c r="BB193" i="2" s="1"/>
  <c r="AY185" i="2"/>
  <c r="AZ185" i="2" s="1"/>
  <c r="O172" i="2"/>
  <c r="AY172" i="2" s="1"/>
  <c r="AZ172" i="2" s="1"/>
  <c r="AL172" i="2"/>
  <c r="AY239" i="2"/>
  <c r="AZ239" i="2" s="1"/>
  <c r="AL235" i="2"/>
  <c r="AL219" i="2"/>
  <c r="AL211" i="2"/>
  <c r="AL201" i="2"/>
  <c r="AL200" i="2"/>
  <c r="BA196" i="2"/>
  <c r="BB196" i="2" s="1"/>
  <c r="AL185" i="2"/>
  <c r="BA176" i="2"/>
  <c r="BB176" i="2" s="1"/>
  <c r="AU175" i="2"/>
  <c r="BA175" i="2" s="1"/>
  <c r="BB175" i="2" s="1"/>
  <c r="BC175" i="2" s="1"/>
  <c r="AL174" i="2"/>
  <c r="AU169" i="2"/>
  <c r="BA169" i="2" s="1"/>
  <c r="BB169" i="2" s="1"/>
  <c r="BC169" i="2" s="1"/>
  <c r="AY128" i="2"/>
  <c r="AZ128" i="2" s="1"/>
  <c r="BA128" i="2"/>
  <c r="BB128" i="2" s="1"/>
  <c r="AY158" i="2"/>
  <c r="AZ158" i="2" s="1"/>
  <c r="BA237" i="2"/>
  <c r="BB237" i="2" s="1"/>
  <c r="AL243" i="2"/>
  <c r="AL227" i="2"/>
  <c r="AL202" i="2"/>
  <c r="AL196" i="2"/>
  <c r="AY192" i="2"/>
  <c r="AZ192" i="2" s="1"/>
  <c r="BA190" i="2"/>
  <c r="BB190" i="2" s="1"/>
  <c r="AL189" i="2"/>
  <c r="BA187" i="2"/>
  <c r="BB187" i="2" s="1"/>
  <c r="AL181" i="2"/>
  <c r="BA180" i="2"/>
  <c r="BB180" i="2" s="1"/>
  <c r="AL177" i="2"/>
  <c r="AK173" i="2"/>
  <c r="BA173" i="2" s="1"/>
  <c r="BB173" i="2" s="1"/>
  <c r="O171" i="2"/>
  <c r="AY171" i="2" s="1"/>
  <c r="AZ171" i="2" s="1"/>
  <c r="O198" i="2"/>
  <c r="AY198" i="2" s="1"/>
  <c r="AZ198" i="2" s="1"/>
  <c r="AL188" i="2"/>
  <c r="AL180" i="2"/>
  <c r="AL176" i="2"/>
  <c r="O176" i="2"/>
  <c r="AY176" i="2" s="1"/>
  <c r="AZ176" i="2" s="1"/>
  <c r="O170" i="2"/>
  <c r="AY170" i="2" s="1"/>
  <c r="AZ170" i="2" s="1"/>
  <c r="AL170" i="2"/>
  <c r="AK164" i="2"/>
  <c r="AL164" i="2"/>
  <c r="AK157" i="2"/>
  <c r="BA157" i="2" s="1"/>
  <c r="BB157" i="2" s="1"/>
  <c r="AL157" i="2"/>
  <c r="AL195" i="2"/>
  <c r="AL193" i="2"/>
  <c r="O190" i="2"/>
  <c r="AY190" i="2" s="1"/>
  <c r="AZ190" i="2" s="1"/>
  <c r="AK184" i="2"/>
  <c r="O182" i="2"/>
  <c r="AY182" i="2" s="1"/>
  <c r="AZ182" i="2" s="1"/>
  <c r="AY174" i="2"/>
  <c r="AZ174" i="2" s="1"/>
  <c r="BA174" i="2"/>
  <c r="BB174" i="2" s="1"/>
  <c r="BA172" i="2"/>
  <c r="BB172" i="2" s="1"/>
  <c r="AL155" i="2"/>
  <c r="AL148" i="2"/>
  <c r="O148" i="2"/>
  <c r="AY148" i="2" s="1"/>
  <c r="AZ148" i="2" s="1"/>
  <c r="AU144" i="2"/>
  <c r="BA144" i="2" s="1"/>
  <c r="BB144" i="2" s="1"/>
  <c r="AU133" i="2"/>
  <c r="AK58" i="2"/>
  <c r="AL58" i="2"/>
  <c r="AU162" i="2"/>
  <c r="BA162" i="2" s="1"/>
  <c r="BB162" i="2" s="1"/>
  <c r="BC162" i="2" s="1"/>
  <c r="AL160" i="2"/>
  <c r="AU156" i="2"/>
  <c r="BA156" i="2" s="1"/>
  <c r="BB156" i="2" s="1"/>
  <c r="AL146" i="2"/>
  <c r="AL145" i="2"/>
  <c r="O145" i="2"/>
  <c r="AY145" i="2" s="1"/>
  <c r="AZ145" i="2" s="1"/>
  <c r="AK133" i="2"/>
  <c r="AL133" i="2"/>
  <c r="O103" i="2"/>
  <c r="AY103" i="2" s="1"/>
  <c r="AZ103" i="2" s="1"/>
  <c r="AL103" i="2"/>
  <c r="AL91" i="2"/>
  <c r="AK91" i="2"/>
  <c r="BA91" i="2" s="1"/>
  <c r="BB91" i="2" s="1"/>
  <c r="BA177" i="2"/>
  <c r="BB177" i="2" s="1"/>
  <c r="BC177" i="2" s="1"/>
  <c r="AU164" i="2"/>
  <c r="AY163" i="2"/>
  <c r="AZ163" i="2" s="1"/>
  <c r="AL162" i="2"/>
  <c r="AL158" i="2"/>
  <c r="AY153" i="2"/>
  <c r="AZ153" i="2" s="1"/>
  <c r="O152" i="2"/>
  <c r="AY152" i="2" s="1"/>
  <c r="AZ152" i="2" s="1"/>
  <c r="AL152" i="2"/>
  <c r="AU148" i="2"/>
  <c r="BA148" i="2" s="1"/>
  <c r="BB148" i="2" s="1"/>
  <c r="AY137" i="2"/>
  <c r="AZ137" i="2" s="1"/>
  <c r="BA126" i="2"/>
  <c r="BB126" i="2" s="1"/>
  <c r="BC126" i="2" s="1"/>
  <c r="BA120" i="2"/>
  <c r="BB120" i="2" s="1"/>
  <c r="AK119" i="2"/>
  <c r="BA119" i="2" s="1"/>
  <c r="BB119" i="2" s="1"/>
  <c r="AL119" i="2"/>
  <c r="AY179" i="2"/>
  <c r="AZ179" i="2" s="1"/>
  <c r="AL153" i="2"/>
  <c r="O150" i="2"/>
  <c r="AY150" i="2" s="1"/>
  <c r="AZ150" i="2" s="1"/>
  <c r="AU145" i="2"/>
  <c r="BA145" i="2" s="1"/>
  <c r="BB145" i="2" s="1"/>
  <c r="AY136" i="2"/>
  <c r="AZ136" i="2" s="1"/>
  <c r="BA132" i="2"/>
  <c r="BB132" i="2" s="1"/>
  <c r="BC132" i="2" s="1"/>
  <c r="AY130" i="2"/>
  <c r="AZ130" i="2" s="1"/>
  <c r="AL127" i="2"/>
  <c r="O127" i="2"/>
  <c r="AY127" i="2" s="1"/>
  <c r="AZ127" i="2" s="1"/>
  <c r="BA118" i="2"/>
  <c r="BB118" i="2" s="1"/>
  <c r="AK114" i="2"/>
  <c r="BA114" i="2" s="1"/>
  <c r="BB114" i="2" s="1"/>
  <c r="AL114" i="2"/>
  <c r="AL113" i="2"/>
  <c r="AK113" i="2"/>
  <c r="BA113" i="2" s="1"/>
  <c r="BB113" i="2" s="1"/>
  <c r="AK101" i="2"/>
  <c r="AL101" i="2"/>
  <c r="AL168" i="2"/>
  <c r="BA142" i="2"/>
  <c r="BB142" i="2" s="1"/>
  <c r="BC142" i="2" s="1"/>
  <c r="AK131" i="2"/>
  <c r="AL131" i="2"/>
  <c r="BA163" i="2"/>
  <c r="BB163" i="2" s="1"/>
  <c r="AL156" i="2"/>
  <c r="O156" i="2"/>
  <c r="AY156" i="2" s="1"/>
  <c r="AZ156" i="2" s="1"/>
  <c r="AL142" i="2"/>
  <c r="AY134" i="2"/>
  <c r="AZ134" i="2" s="1"/>
  <c r="AL132" i="2"/>
  <c r="BA125" i="2"/>
  <c r="BB125" i="2" s="1"/>
  <c r="AK107" i="2"/>
  <c r="AL107" i="2"/>
  <c r="AK99" i="2"/>
  <c r="AL99" i="2"/>
  <c r="AU130" i="2"/>
  <c r="BA130" i="2" s="1"/>
  <c r="BB130" i="2" s="1"/>
  <c r="AY129" i="2"/>
  <c r="AZ129" i="2" s="1"/>
  <c r="AL128" i="2"/>
  <c r="BA124" i="2"/>
  <c r="BB124" i="2" s="1"/>
  <c r="BC124" i="2" s="1"/>
  <c r="AL117" i="2"/>
  <c r="O116" i="2"/>
  <c r="AY116" i="2" s="1"/>
  <c r="AZ116" i="2" s="1"/>
  <c r="AU109" i="2"/>
  <c r="BA109" i="2" s="1"/>
  <c r="BB109" i="2" s="1"/>
  <c r="BC109" i="2" s="1"/>
  <c r="AU106" i="2"/>
  <c r="BA106" i="2" s="1"/>
  <c r="BB106" i="2" s="1"/>
  <c r="AY98" i="2"/>
  <c r="AZ98" i="2" s="1"/>
  <c r="O95" i="2"/>
  <c r="AY95" i="2" s="1"/>
  <c r="AZ95" i="2" s="1"/>
  <c r="AL110" i="2"/>
  <c r="BA93" i="2"/>
  <c r="BB93" i="2" s="1"/>
  <c r="AY73" i="2"/>
  <c r="AZ73" i="2" s="1"/>
  <c r="BA143" i="2"/>
  <c r="BB143" i="2" s="1"/>
  <c r="AL130" i="2"/>
  <c r="AL109" i="2"/>
  <c r="O108" i="2"/>
  <c r="AY108" i="2" s="1"/>
  <c r="AZ108" i="2" s="1"/>
  <c r="AL106" i="2"/>
  <c r="O104" i="2"/>
  <c r="AY104" i="2" s="1"/>
  <c r="AZ104" i="2" s="1"/>
  <c r="AL104" i="2"/>
  <c r="AY97" i="2"/>
  <c r="AZ97" i="2" s="1"/>
  <c r="BA97" i="2"/>
  <c r="BB97" i="2" s="1"/>
  <c r="AL94" i="2"/>
  <c r="O94" i="2"/>
  <c r="AY94" i="2" s="1"/>
  <c r="AZ94" i="2" s="1"/>
  <c r="O93" i="2"/>
  <c r="AY93" i="2" s="1"/>
  <c r="AZ93" i="2" s="1"/>
  <c r="AL93" i="2"/>
  <c r="AK90" i="2"/>
  <c r="AL124" i="2"/>
  <c r="AY121" i="2"/>
  <c r="AZ121" i="2" s="1"/>
  <c r="AK74" i="2"/>
  <c r="BA74" i="2" s="1"/>
  <c r="BB74" i="2" s="1"/>
  <c r="AL74" i="2"/>
  <c r="AU122" i="2"/>
  <c r="BA122" i="2" s="1"/>
  <c r="BB122" i="2" s="1"/>
  <c r="AK121" i="2"/>
  <c r="AY105" i="2"/>
  <c r="AZ105" i="2" s="1"/>
  <c r="AL102" i="2"/>
  <c r="AL100" i="2"/>
  <c r="O100" i="2"/>
  <c r="AY100" i="2" s="1"/>
  <c r="AZ100" i="2" s="1"/>
  <c r="AK82" i="2"/>
  <c r="AL82" i="2"/>
  <c r="AY119" i="2"/>
  <c r="AZ119" i="2" s="1"/>
  <c r="AY113" i="2"/>
  <c r="AZ113" i="2" s="1"/>
  <c r="AK105" i="2"/>
  <c r="AL105" i="2"/>
  <c r="BA96" i="2"/>
  <c r="BB96" i="2" s="1"/>
  <c r="AL126" i="2"/>
  <c r="AU117" i="2"/>
  <c r="BA117" i="2" s="1"/>
  <c r="BB117" i="2" s="1"/>
  <c r="BC117" i="2" s="1"/>
  <c r="AY106" i="2"/>
  <c r="AZ106" i="2" s="1"/>
  <c r="AU104" i="2"/>
  <c r="BA104" i="2" s="1"/>
  <c r="BB104" i="2" s="1"/>
  <c r="O96" i="2"/>
  <c r="AY96" i="2" s="1"/>
  <c r="AZ96" i="2" s="1"/>
  <c r="AL96" i="2"/>
  <c r="O55" i="2"/>
  <c r="AY55" i="2" s="1"/>
  <c r="AZ55" i="2" s="1"/>
  <c r="AL55" i="2"/>
  <c r="AL97" i="2"/>
  <c r="AY80" i="2"/>
  <c r="AZ80" i="2" s="1"/>
  <c r="AL76" i="2"/>
  <c r="O76" i="2"/>
  <c r="AY76" i="2" s="1"/>
  <c r="AZ76" i="2" s="1"/>
  <c r="AK73" i="2"/>
  <c r="BA73" i="2" s="1"/>
  <c r="BB73" i="2" s="1"/>
  <c r="AL73" i="2"/>
  <c r="AL63" i="2"/>
  <c r="AY62" i="2"/>
  <c r="AZ62" i="2" s="1"/>
  <c r="AL54" i="2"/>
  <c r="AL53" i="2"/>
  <c r="AK15" i="2"/>
  <c r="BA15" i="2" s="1"/>
  <c r="BB15" i="2" s="1"/>
  <c r="AL80" i="2"/>
  <c r="AL70" i="2"/>
  <c r="AL52" i="2"/>
  <c r="O46" i="2"/>
  <c r="AL46" i="2"/>
  <c r="AL84" i="2"/>
  <c r="AY71" i="2"/>
  <c r="AZ71" i="2" s="1"/>
  <c r="AL44" i="2"/>
  <c r="BA103" i="2"/>
  <c r="BB103" i="2" s="1"/>
  <c r="AL86" i="2"/>
  <c r="AL78" i="2"/>
  <c r="O72" i="2"/>
  <c r="AY72" i="2" s="1"/>
  <c r="AZ72" i="2" s="1"/>
  <c r="AL72" i="2"/>
  <c r="AL71" i="2"/>
  <c r="AL69" i="2"/>
  <c r="AL62" i="2"/>
  <c r="AL61" i="2"/>
  <c r="AL50" i="2"/>
  <c r="AY49" i="2"/>
  <c r="AZ49" i="2" s="1"/>
  <c r="AY48" i="2"/>
  <c r="AZ48" i="2" s="1"/>
  <c r="AL83" i="2"/>
  <c r="AY79" i="2"/>
  <c r="AZ79" i="2" s="1"/>
  <c r="O47" i="2"/>
  <c r="AY47" i="2" s="1"/>
  <c r="AZ47" i="2" s="1"/>
  <c r="AL47" i="2"/>
  <c r="AL85" i="2"/>
  <c r="O85" i="2"/>
  <c r="AY85" i="2" s="1"/>
  <c r="AZ85" i="2" s="1"/>
  <c r="AY81" i="2"/>
  <c r="AZ81" i="2" s="1"/>
  <c r="AL77" i="2"/>
  <c r="AY65" i="2"/>
  <c r="AZ65" i="2" s="1"/>
  <c r="AY58" i="2"/>
  <c r="AZ58" i="2" s="1"/>
  <c r="AY54" i="2"/>
  <c r="AZ54" i="2" s="1"/>
  <c r="AL41" i="2"/>
  <c r="AY36" i="2"/>
  <c r="AZ36" i="2" s="1"/>
  <c r="AL68" i="2"/>
  <c r="O68" i="2"/>
  <c r="AY68" i="2" s="1"/>
  <c r="AZ68" i="2" s="1"/>
  <c r="AK65" i="2"/>
  <c r="AL65" i="2"/>
  <c r="AY57" i="2"/>
  <c r="AZ57" i="2" s="1"/>
  <c r="BA57" i="2"/>
  <c r="BB57" i="2" s="1"/>
  <c r="BA16" i="2"/>
  <c r="BB16" i="2" s="1"/>
  <c r="AL81" i="2"/>
  <c r="O77" i="2"/>
  <c r="AY77" i="2" s="1"/>
  <c r="AZ77" i="2" s="1"/>
  <c r="O69" i="2"/>
  <c r="AY69" i="2" s="1"/>
  <c r="AZ69" i="2" s="1"/>
  <c r="O61" i="2"/>
  <c r="AY61" i="2" s="1"/>
  <c r="AZ61" i="2" s="1"/>
  <c r="AL57" i="2"/>
  <c r="O53" i="2"/>
  <c r="AY53" i="2" s="1"/>
  <c r="AZ53" i="2" s="1"/>
  <c r="AL49" i="2"/>
  <c r="O44" i="2"/>
  <c r="AL64" i="2"/>
  <c r="O60" i="2"/>
  <c r="AY60" i="2" s="1"/>
  <c r="AZ60" i="2" s="1"/>
  <c r="AL56" i="2"/>
  <c r="O52" i="2"/>
  <c r="AY52" i="2" s="1"/>
  <c r="AZ52" i="2" s="1"/>
  <c r="AL48" i="2"/>
  <c r="AL36" i="2"/>
  <c r="O16" i="2"/>
  <c r="BA55" i="2"/>
  <c r="BB55" i="2" s="1"/>
  <c r="BA46" i="2"/>
  <c r="BB46" i="2" s="1"/>
  <c r="AL10" i="2"/>
  <c r="AK10" i="2"/>
  <c r="AU11" i="2"/>
  <c r="AU10" i="2"/>
  <c r="AY10" i="2" s="1"/>
  <c r="AZ10" i="2" s="1"/>
  <c r="BA101" i="2" l="1"/>
  <c r="BB101" i="2" s="1"/>
  <c r="BC101" i="2" s="1"/>
  <c r="BA217" i="2"/>
  <c r="BB217" i="2" s="1"/>
  <c r="BC217" i="2" s="1"/>
  <c r="BC238" i="2"/>
  <c r="BC63" i="2"/>
  <c r="BA107" i="2"/>
  <c r="BB107" i="2" s="1"/>
  <c r="BA223" i="2"/>
  <c r="BB223" i="2" s="1"/>
  <c r="BC223" i="2" s="1"/>
  <c r="BA131" i="2"/>
  <c r="BB131" i="2" s="1"/>
  <c r="BC131" i="2" s="1"/>
  <c r="BC141" i="2"/>
  <c r="BC151" i="2"/>
  <c r="BA90" i="2"/>
  <c r="BB90" i="2" s="1"/>
  <c r="BC173" i="2"/>
  <c r="BC110" i="2"/>
  <c r="BC67" i="2"/>
  <c r="BA105" i="2"/>
  <c r="BB105" i="2" s="1"/>
  <c r="BC224" i="2"/>
  <c r="BC200" i="2"/>
  <c r="BC215" i="2"/>
  <c r="BC235" i="2"/>
  <c r="BC78" i="2"/>
  <c r="BA58" i="2"/>
  <c r="BB58" i="2" s="1"/>
  <c r="BC58" i="2" s="1"/>
  <c r="BC74" i="2"/>
  <c r="BC50" i="2"/>
  <c r="BA247" i="2"/>
  <c r="BB247" i="2" s="1"/>
  <c r="BC114" i="2"/>
  <c r="BC122" i="2"/>
  <c r="BC181" i="2"/>
  <c r="BC218" i="2"/>
  <c r="BC171" i="2"/>
  <c r="BA241" i="2"/>
  <c r="BB241" i="2" s="1"/>
  <c r="BC120" i="2"/>
  <c r="BC92" i="2"/>
  <c r="BC125" i="2"/>
  <c r="BC189" i="2"/>
  <c r="BC230" i="2"/>
  <c r="BC64" i="2"/>
  <c r="BC56" i="2"/>
  <c r="BB41" i="2"/>
  <c r="BC86" i="2"/>
  <c r="BB42" i="2"/>
  <c r="BC72" i="2"/>
  <c r="AY46" i="2"/>
  <c r="AZ46" i="2" s="1"/>
  <c r="BC46" i="2" s="1"/>
  <c r="BA121" i="2"/>
  <c r="BB121" i="2" s="1"/>
  <c r="BC180" i="2"/>
  <c r="BA220" i="2"/>
  <c r="BB220" i="2" s="1"/>
  <c r="BA236" i="2"/>
  <c r="BB236" i="2" s="1"/>
  <c r="BC236" i="2" s="1"/>
  <c r="BC87" i="2"/>
  <c r="BC91" i="2"/>
  <c r="BC188" i="2"/>
  <c r="BA165" i="2"/>
  <c r="BB165" i="2" s="1"/>
  <c r="BC165" i="2" s="1"/>
  <c r="BC135" i="2"/>
  <c r="BA184" i="2"/>
  <c r="BB184" i="2" s="1"/>
  <c r="BC184" i="2" s="1"/>
  <c r="BA231" i="2"/>
  <c r="BB231" i="2" s="1"/>
  <c r="BC210" i="2"/>
  <c r="BA207" i="2"/>
  <c r="BB207" i="2" s="1"/>
  <c r="BC207" i="2" s="1"/>
  <c r="BC155" i="2"/>
  <c r="BC192" i="2"/>
  <c r="BC241" i="2"/>
  <c r="BC53" i="2"/>
  <c r="BC152" i="2"/>
  <c r="BC242" i="2"/>
  <c r="BC222" i="2"/>
  <c r="BC85" i="2"/>
  <c r="BC159" i="2"/>
  <c r="BC178" i="2"/>
  <c r="BC89" i="2"/>
  <c r="BC167" i="2"/>
  <c r="BC107" i="2"/>
  <c r="BC219" i="2"/>
  <c r="BC144" i="2"/>
  <c r="BC183" i="2"/>
  <c r="BC138" i="2"/>
  <c r="BC134" i="2"/>
  <c r="BC231" i="2"/>
  <c r="BC69" i="2"/>
  <c r="BC140" i="2"/>
  <c r="BC205" i="2"/>
  <c r="BA99" i="2"/>
  <c r="BB99" i="2" s="1"/>
  <c r="BC225" i="2"/>
  <c r="BC90" i="2"/>
  <c r="BC68" i="2"/>
  <c r="BC233" i="2"/>
  <c r="BA228" i="2"/>
  <c r="BB228" i="2" s="1"/>
  <c r="BC228" i="2" s="1"/>
  <c r="BA45" i="2"/>
  <c r="BB45" i="2" s="1"/>
  <c r="BC161" i="2"/>
  <c r="BA19" i="2"/>
  <c r="BB19" i="2" s="1"/>
  <c r="BA149" i="2"/>
  <c r="BB149" i="2" s="1"/>
  <c r="BC149" i="2" s="1"/>
  <c r="BC212" i="2"/>
  <c r="BC83" i="2"/>
  <c r="BC115" i="2"/>
  <c r="BC112" i="2"/>
  <c r="BC59" i="2"/>
  <c r="BC157" i="2"/>
  <c r="BC108" i="2"/>
  <c r="BC190" i="2"/>
  <c r="BC176" i="2"/>
  <c r="BC239" i="2"/>
  <c r="BC220" i="2"/>
  <c r="BC75" i="2"/>
  <c r="BC127" i="2"/>
  <c r="BC66" i="2"/>
  <c r="BC76" i="2"/>
  <c r="BC88" i="2"/>
  <c r="BC206" i="2"/>
  <c r="BA82" i="2"/>
  <c r="BB82" i="2" s="1"/>
  <c r="BC82" i="2" s="1"/>
  <c r="BA65" i="2"/>
  <c r="BB65" i="2" s="1"/>
  <c r="BC65" i="2" s="1"/>
  <c r="BC116" i="2"/>
  <c r="BA129" i="2"/>
  <c r="BB129" i="2" s="1"/>
  <c r="BC129" i="2" s="1"/>
  <c r="BC199" i="2"/>
  <c r="BC201" i="2"/>
  <c r="BC70" i="2"/>
  <c r="BC118" i="2"/>
  <c r="BC146" i="2"/>
  <c r="BC111" i="2"/>
  <c r="BC174" i="2"/>
  <c r="BC198" i="2"/>
  <c r="BC147" i="2"/>
  <c r="BC160" i="2"/>
  <c r="BC196" i="2"/>
  <c r="BC237" i="2"/>
  <c r="BC52" i="2"/>
  <c r="BC48" i="2"/>
  <c r="BC143" i="2"/>
  <c r="BC136" i="2"/>
  <c r="BC232" i="2"/>
  <c r="AY41" i="2"/>
  <c r="AY42" i="2" s="1"/>
  <c r="BC197" i="2"/>
  <c r="BA37" i="2"/>
  <c r="BA17" i="2"/>
  <c r="BB17" i="2" s="1"/>
  <c r="BC55" i="2"/>
  <c r="BC99" i="2"/>
  <c r="BC150" i="2"/>
  <c r="BC193" i="2"/>
  <c r="BC208" i="2"/>
  <c r="AY37" i="2"/>
  <c r="AY44" i="2"/>
  <c r="BC36" i="2"/>
  <c r="BC15" i="2"/>
  <c r="BC202" i="2"/>
  <c r="AY11" i="2"/>
  <c r="AZ11" i="2" s="1"/>
  <c r="BC106" i="2"/>
  <c r="BC60" i="2"/>
  <c r="BC128" i="2"/>
  <c r="BC186" i="2"/>
  <c r="BC81" i="2"/>
  <c r="BC61" i="2"/>
  <c r="BC57" i="2"/>
  <c r="BC100" i="2"/>
  <c r="BC179" i="2"/>
  <c r="BC77" i="2"/>
  <c r="BC94" i="2"/>
  <c r="BC204" i="2"/>
  <c r="BA164" i="2"/>
  <c r="BB164" i="2" s="1"/>
  <c r="BC164" i="2" s="1"/>
  <c r="BC203" i="2"/>
  <c r="AY18" i="2"/>
  <c r="AY19" i="2" s="1"/>
  <c r="BC240" i="2"/>
  <c r="BC182" i="2"/>
  <c r="BC154" i="2"/>
  <c r="BC153" i="2"/>
  <c r="BC84" i="2"/>
  <c r="BC119" i="2"/>
  <c r="BC54" i="2"/>
  <c r="BC49" i="2"/>
  <c r="BC80" i="2"/>
  <c r="BC170" i="2"/>
  <c r="BC172" i="2"/>
  <c r="BA194" i="2"/>
  <c r="BB194" i="2" s="1"/>
  <c r="BC194" i="2" s="1"/>
  <c r="BC246" i="2"/>
  <c r="BC234" i="2"/>
  <c r="AY16" i="2"/>
  <c r="AY17" i="2" s="1"/>
  <c r="BC113" i="2"/>
  <c r="BC98" i="2"/>
  <c r="BC158" i="2"/>
  <c r="BC247" i="2"/>
  <c r="BC62" i="2"/>
  <c r="BC97" i="2"/>
  <c r="BC156" i="2"/>
  <c r="BC130" i="2"/>
  <c r="BC185" i="2"/>
  <c r="BC245" i="2"/>
  <c r="BC121" i="2"/>
  <c r="BC96" i="2"/>
  <c r="BC103" i="2"/>
  <c r="BC145" i="2"/>
  <c r="BC137" i="2"/>
  <c r="BC71" i="2"/>
  <c r="BC163" i="2"/>
  <c r="BC148" i="2"/>
  <c r="BC47" i="2"/>
  <c r="BC95" i="2"/>
  <c r="BC104" i="2"/>
  <c r="BC73" i="2"/>
  <c r="BC187" i="2"/>
  <c r="BC221" i="2"/>
  <c r="BC213" i="2"/>
  <c r="BC105" i="2"/>
  <c r="BC93" i="2"/>
  <c r="BC79" i="2"/>
  <c r="BA133" i="2"/>
  <c r="BB133" i="2" s="1"/>
  <c r="BC133" i="2" s="1"/>
  <c r="BC229" i="2"/>
  <c r="BA10" i="2"/>
  <c r="BB37" i="2" l="1"/>
  <c r="BA38" i="2"/>
  <c r="AZ37" i="2"/>
  <c r="AY38" i="2"/>
  <c r="AZ44" i="2"/>
  <c r="BC44" i="2" s="1"/>
  <c r="AY45" i="2"/>
  <c r="AZ45" i="2" s="1"/>
  <c r="BC45" i="2" s="1"/>
  <c r="AZ41" i="2"/>
  <c r="BC41" i="2" s="1"/>
  <c r="AY43" i="2"/>
  <c r="AZ43" i="2" s="1"/>
  <c r="BC43" i="2" s="1"/>
  <c r="AZ42" i="2"/>
  <c r="BC42" i="2" s="1"/>
  <c r="AZ18" i="2"/>
  <c r="BC18" i="2" s="1"/>
  <c r="AZ19" i="2"/>
  <c r="BC19" i="2" s="1"/>
  <c r="BB10" i="2"/>
  <c r="BC10" i="2" s="1"/>
  <c r="BA11" i="2"/>
  <c r="BB11" i="2" s="1"/>
  <c r="AZ16" i="2"/>
  <c r="BC16" i="2" s="1"/>
  <c r="AZ17" i="2"/>
  <c r="BC17" i="2" s="1"/>
  <c r="AZ38" i="2" l="1"/>
  <c r="AY39" i="2"/>
  <c r="BB38" i="2"/>
  <c r="BA39" i="2"/>
  <c r="BC37" i="2"/>
  <c r="D33" i="1"/>
  <c r="D43" i="1"/>
  <c r="D108"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3" i="1"/>
  <c r="D19" i="1"/>
  <c r="D11" i="1"/>
  <c r="C33" i="1"/>
  <c r="C43" i="1"/>
  <c r="C108"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3" i="1"/>
  <c r="C11" i="1"/>
  <c r="AU14" i="1"/>
  <c r="AQ15" i="1"/>
  <c r="AQ16" i="1"/>
  <c r="BA40" i="2" l="1"/>
  <c r="BB40" i="2" s="1"/>
  <c r="BB39" i="2"/>
  <c r="AY40" i="2"/>
  <c r="AZ40" i="2" s="1"/>
  <c r="AZ39" i="2"/>
  <c r="BC39" i="2" s="1"/>
  <c r="BC38" i="2"/>
  <c r="AK8" i="1"/>
  <c r="AK13" i="1"/>
  <c r="AL13" i="1" s="1"/>
  <c r="AK15" i="1"/>
  <c r="AL15" i="1" s="1"/>
  <c r="AK17" i="1"/>
  <c r="AL17" i="1" s="1"/>
  <c r="AK19" i="1"/>
  <c r="AL19" i="1" s="1"/>
  <c r="AK21" i="1"/>
  <c r="AL21" i="1" s="1"/>
  <c r="AK23" i="1"/>
  <c r="AL23" i="1" s="1"/>
  <c r="AK26" i="1"/>
  <c r="AL26" i="1" s="1"/>
  <c r="AK28" i="1"/>
  <c r="AK31" i="1"/>
  <c r="AL31" i="1" s="1"/>
  <c r="AK33" i="1"/>
  <c r="AL33" i="1" s="1"/>
  <c r="AK35" i="1"/>
  <c r="AL35" i="1" s="1"/>
  <c r="AK43" i="1"/>
  <c r="AL43" i="1" s="1"/>
  <c r="AK44" i="1"/>
  <c r="AL44" i="1" s="1"/>
  <c r="AK46" i="1"/>
  <c r="AL46" i="1" s="1"/>
  <c r="AK87" i="1"/>
  <c r="AL87" i="1" s="1"/>
  <c r="AK91" i="1"/>
  <c r="AL91" i="1" s="1"/>
  <c r="AK97" i="1"/>
  <c r="AL97" i="1" s="1"/>
  <c r="AK101" i="1"/>
  <c r="AL101" i="1" s="1"/>
  <c r="AK107" i="1"/>
  <c r="AL107" i="1" s="1"/>
  <c r="AK108" i="1"/>
  <c r="AL108" i="1" s="1"/>
  <c r="AK109" i="1"/>
  <c r="AL109" i="1" s="1"/>
  <c r="AK113" i="1"/>
  <c r="AL113" i="1" s="1"/>
  <c r="AK114" i="1"/>
  <c r="AL114" i="1" s="1"/>
  <c r="AK115" i="1"/>
  <c r="AL115" i="1" s="1"/>
  <c r="AK116" i="1"/>
  <c r="AL116" i="1" s="1"/>
  <c r="BB116" i="1" s="1"/>
  <c r="BC116" i="1" s="1"/>
  <c r="AK117" i="1"/>
  <c r="AL117" i="1" s="1"/>
  <c r="AK118" i="1"/>
  <c r="AL118" i="1" s="1"/>
  <c r="AK155" i="1"/>
  <c r="AL155" i="1" s="1"/>
  <c r="AK156" i="1"/>
  <c r="AL156" i="1" s="1"/>
  <c r="AK157" i="1"/>
  <c r="AL157" i="1" s="1"/>
  <c r="AK158" i="1"/>
  <c r="AL158" i="1" s="1"/>
  <c r="AK159" i="1"/>
  <c r="AL159" i="1" s="1"/>
  <c r="AK160" i="1"/>
  <c r="AK161" i="1"/>
  <c r="AL161" i="1" s="1"/>
  <c r="AK162" i="1"/>
  <c r="AL162" i="1" s="1"/>
  <c r="AK163" i="1"/>
  <c r="AL163" i="1" s="1"/>
  <c r="AK164" i="1"/>
  <c r="AL164" i="1" s="1"/>
  <c r="AK165" i="1"/>
  <c r="AL165" i="1" s="1"/>
  <c r="AK166" i="1"/>
  <c r="AK167" i="1"/>
  <c r="AK168" i="1"/>
  <c r="AK169" i="1"/>
  <c r="AL169" i="1" s="1"/>
  <c r="AK170" i="1"/>
  <c r="AL170" i="1" s="1"/>
  <c r="AK171" i="1"/>
  <c r="AL171" i="1" s="1"/>
  <c r="AK172" i="1"/>
  <c r="AL172" i="1" s="1"/>
  <c r="AK173" i="1"/>
  <c r="AL173" i="1" s="1"/>
  <c r="AK174" i="1"/>
  <c r="AL174" i="1" s="1"/>
  <c r="AK175" i="1"/>
  <c r="AK176" i="1"/>
  <c r="AL176" i="1" s="1"/>
  <c r="AK177" i="1"/>
  <c r="AL177" i="1" s="1"/>
  <c r="AK178" i="1"/>
  <c r="AK179" i="1"/>
  <c r="AL179" i="1" s="1"/>
  <c r="AK180" i="1"/>
  <c r="AL180" i="1" s="1"/>
  <c r="AK181" i="1"/>
  <c r="AL181" i="1" s="1"/>
  <c r="AK182" i="1"/>
  <c r="AL182" i="1" s="1"/>
  <c r="AK183" i="1"/>
  <c r="AK184" i="1"/>
  <c r="AK185" i="1"/>
  <c r="AL185" i="1" s="1"/>
  <c r="AK186" i="1"/>
  <c r="AL186" i="1" s="1"/>
  <c r="AK187" i="1"/>
  <c r="AL187" i="1" s="1"/>
  <c r="AK188" i="1"/>
  <c r="AL188" i="1" s="1"/>
  <c r="AK189" i="1"/>
  <c r="AL189" i="1" s="1"/>
  <c r="AK190" i="1"/>
  <c r="AL190" i="1" s="1"/>
  <c r="AK191" i="1"/>
  <c r="AL191" i="1" s="1"/>
  <c r="AK192" i="1"/>
  <c r="AL192" i="1" s="1"/>
  <c r="AK193" i="1"/>
  <c r="AL193" i="1" s="1"/>
  <c r="AK194" i="1"/>
  <c r="AK195" i="1"/>
  <c r="AL195" i="1" s="1"/>
  <c r="AK196" i="1"/>
  <c r="AL196" i="1" s="1"/>
  <c r="AK197" i="1"/>
  <c r="AL197" i="1" s="1"/>
  <c r="AK198" i="1"/>
  <c r="AK199" i="1"/>
  <c r="AL199" i="1" s="1"/>
  <c r="AK200" i="1"/>
  <c r="AK201" i="1"/>
  <c r="AL201" i="1" s="1"/>
  <c r="AK202" i="1"/>
  <c r="AK203" i="1"/>
  <c r="AL203" i="1" s="1"/>
  <c r="AK204" i="1"/>
  <c r="AL204" i="1" s="1"/>
  <c r="AK205" i="1"/>
  <c r="AL205" i="1" s="1"/>
  <c r="AK206" i="1"/>
  <c r="AL206" i="1" s="1"/>
  <c r="AK207" i="1"/>
  <c r="AL207" i="1" s="1"/>
  <c r="AK208" i="1"/>
  <c r="AK209" i="1"/>
  <c r="AK210" i="1"/>
  <c r="AL210" i="1" s="1"/>
  <c r="AK211" i="1"/>
  <c r="AL211" i="1" s="1"/>
  <c r="AK212" i="1"/>
  <c r="AL212" i="1" s="1"/>
  <c r="AK213" i="1"/>
  <c r="AL213" i="1" s="1"/>
  <c r="AK214" i="1"/>
  <c r="AL214" i="1" s="1"/>
  <c r="AK215" i="1"/>
  <c r="AL215" i="1" s="1"/>
  <c r="AK216" i="1"/>
  <c r="AL216" i="1" s="1"/>
  <c r="AK217" i="1"/>
  <c r="AL217" i="1" s="1"/>
  <c r="AK218" i="1"/>
  <c r="AK219" i="1"/>
  <c r="AL219" i="1" s="1"/>
  <c r="AK220" i="1"/>
  <c r="AL220" i="1" s="1"/>
  <c r="AK221" i="1"/>
  <c r="AL221" i="1" s="1"/>
  <c r="AK222" i="1"/>
  <c r="AL222" i="1" s="1"/>
  <c r="AK223" i="1"/>
  <c r="AL223" i="1" s="1"/>
  <c r="AK224" i="1"/>
  <c r="AK225" i="1"/>
  <c r="AL225" i="1" s="1"/>
  <c r="AK226" i="1"/>
  <c r="AL226" i="1" s="1"/>
  <c r="AK227" i="1"/>
  <c r="AL227" i="1" s="1"/>
  <c r="AK228" i="1"/>
  <c r="AL228" i="1" s="1"/>
  <c r="AK229" i="1"/>
  <c r="AL229" i="1" s="1"/>
  <c r="AK230" i="1"/>
  <c r="AL230" i="1" s="1"/>
  <c r="AK231" i="1"/>
  <c r="AL231" i="1" s="1"/>
  <c r="AK232" i="1"/>
  <c r="AL232" i="1" s="1"/>
  <c r="AK233" i="1"/>
  <c r="AL233" i="1" s="1"/>
  <c r="AK234" i="1"/>
  <c r="AL234" i="1" s="1"/>
  <c r="AK235" i="1"/>
  <c r="AL235" i="1" s="1"/>
  <c r="AK236" i="1"/>
  <c r="AL236" i="1" s="1"/>
  <c r="AK237" i="1"/>
  <c r="AL237" i="1" s="1"/>
  <c r="AK238" i="1"/>
  <c r="AL238" i="1" s="1"/>
  <c r="AK239" i="1"/>
  <c r="AL239" i="1" s="1"/>
  <c r="AK240" i="1"/>
  <c r="AL240" i="1" s="1"/>
  <c r="AK241" i="1"/>
  <c r="AL241" i="1" s="1"/>
  <c r="AK242" i="1"/>
  <c r="AL242" i="1" s="1"/>
  <c r="AK243" i="1"/>
  <c r="AL243" i="1" s="1"/>
  <c r="AK244" i="1"/>
  <c r="AL244" i="1" s="1"/>
  <c r="AK245" i="1"/>
  <c r="AL245" i="1" s="1"/>
  <c r="AK246" i="1"/>
  <c r="AL246" i="1" s="1"/>
  <c r="AK247" i="1"/>
  <c r="AL247" i="1" s="1"/>
  <c r="AK248" i="1"/>
  <c r="AL248" i="1" s="1"/>
  <c r="AK249" i="1"/>
  <c r="AL249" i="1" s="1"/>
  <c r="AK250" i="1"/>
  <c r="AL250" i="1" s="1"/>
  <c r="AK251" i="1"/>
  <c r="AL251" i="1" s="1"/>
  <c r="AK252" i="1"/>
  <c r="AL252" i="1" s="1"/>
  <c r="AK253" i="1"/>
  <c r="AL253" i="1" s="1"/>
  <c r="AK254" i="1"/>
  <c r="AL254" i="1" s="1"/>
  <c r="AK255" i="1"/>
  <c r="AL255" i="1" s="1"/>
  <c r="AK256" i="1"/>
  <c r="AL256" i="1" s="1"/>
  <c r="AK257" i="1"/>
  <c r="AL257" i="1" s="1"/>
  <c r="AK258" i="1"/>
  <c r="AL258" i="1" s="1"/>
  <c r="AK259" i="1"/>
  <c r="AL259" i="1" s="1"/>
  <c r="AK260" i="1"/>
  <c r="AL260" i="1" s="1"/>
  <c r="AK261" i="1"/>
  <c r="AL261" i="1" s="1"/>
  <c r="AK262" i="1"/>
  <c r="AL262" i="1" s="1"/>
  <c r="AK263" i="1"/>
  <c r="AL263" i="1" s="1"/>
  <c r="AK264" i="1"/>
  <c r="AK265" i="1"/>
  <c r="AL265" i="1" s="1"/>
  <c r="AK266" i="1"/>
  <c r="AL266" i="1" s="1"/>
  <c r="AK267" i="1"/>
  <c r="AL267" i="1" s="1"/>
  <c r="AK268" i="1"/>
  <c r="AL268" i="1" s="1"/>
  <c r="AK269" i="1"/>
  <c r="AL269" i="1" s="1"/>
  <c r="AK270" i="1"/>
  <c r="AL270" i="1" s="1"/>
  <c r="AK271" i="1"/>
  <c r="AL271" i="1" s="1"/>
  <c r="AK272" i="1"/>
  <c r="AK273" i="1"/>
  <c r="AL273" i="1" s="1"/>
  <c r="AK274" i="1"/>
  <c r="AL274" i="1" s="1"/>
  <c r="AK275" i="1"/>
  <c r="AL275" i="1" s="1"/>
  <c r="AK276" i="1"/>
  <c r="AL276" i="1" s="1"/>
  <c r="AK277" i="1"/>
  <c r="AL277" i="1" s="1"/>
  <c r="AK278" i="1"/>
  <c r="AL278" i="1" s="1"/>
  <c r="AK279" i="1"/>
  <c r="AL279" i="1" s="1"/>
  <c r="AK280" i="1"/>
  <c r="AL280" i="1" s="1"/>
  <c r="AK281" i="1"/>
  <c r="AL281" i="1" s="1"/>
  <c r="AK282" i="1"/>
  <c r="AL282" i="1" s="1"/>
  <c r="AK283" i="1"/>
  <c r="AL283" i="1" s="1"/>
  <c r="AK284" i="1"/>
  <c r="AL284" i="1" s="1"/>
  <c r="AK285" i="1"/>
  <c r="AL285" i="1" s="1"/>
  <c r="AK11" i="1"/>
  <c r="AL11" i="1" s="1"/>
  <c r="M228" i="1"/>
  <c r="M229" i="1"/>
  <c r="N229" i="1" s="1"/>
  <c r="M230" i="1"/>
  <c r="N230" i="1" s="1"/>
  <c r="M231" i="1"/>
  <c r="N231" i="1" s="1"/>
  <c r="M232" i="1"/>
  <c r="M233" i="1"/>
  <c r="N233" i="1" s="1"/>
  <c r="M234" i="1"/>
  <c r="N234" i="1" s="1"/>
  <c r="M235" i="1"/>
  <c r="N235" i="1" s="1"/>
  <c r="M236" i="1"/>
  <c r="N236" i="1" s="1"/>
  <c r="M237" i="1"/>
  <c r="N237" i="1" s="1"/>
  <c r="M238" i="1"/>
  <c r="N238" i="1" s="1"/>
  <c r="M239" i="1"/>
  <c r="N239" i="1" s="1"/>
  <c r="M240" i="1"/>
  <c r="M241" i="1"/>
  <c r="N241" i="1" s="1"/>
  <c r="M242" i="1"/>
  <c r="N242" i="1" s="1"/>
  <c r="M243" i="1"/>
  <c r="N243" i="1" s="1"/>
  <c r="M244" i="1"/>
  <c r="N244" i="1" s="1"/>
  <c r="M245" i="1"/>
  <c r="N245" i="1" s="1"/>
  <c r="M246" i="1"/>
  <c r="N246" i="1" s="1"/>
  <c r="M247" i="1"/>
  <c r="N247" i="1" s="1"/>
  <c r="M248" i="1"/>
  <c r="M249" i="1"/>
  <c r="M250" i="1"/>
  <c r="N250" i="1" s="1"/>
  <c r="M251" i="1"/>
  <c r="N251" i="1" s="1"/>
  <c r="M252" i="1"/>
  <c r="N252" i="1" s="1"/>
  <c r="M253" i="1"/>
  <c r="N253" i="1" s="1"/>
  <c r="M254" i="1"/>
  <c r="N254" i="1" s="1"/>
  <c r="M255" i="1"/>
  <c r="N255" i="1" s="1"/>
  <c r="M256" i="1"/>
  <c r="M257" i="1"/>
  <c r="N257" i="1" s="1"/>
  <c r="M258" i="1"/>
  <c r="M259" i="1"/>
  <c r="N259" i="1" s="1"/>
  <c r="M260" i="1"/>
  <c r="N260" i="1" s="1"/>
  <c r="M261" i="1"/>
  <c r="N261" i="1" s="1"/>
  <c r="M262" i="1"/>
  <c r="N262" i="1" s="1"/>
  <c r="M263" i="1"/>
  <c r="N263" i="1" s="1"/>
  <c r="M264" i="1"/>
  <c r="AL264" i="1"/>
  <c r="M265" i="1"/>
  <c r="N265" i="1" s="1"/>
  <c r="M266" i="1"/>
  <c r="N266" i="1" s="1"/>
  <c r="M267" i="1"/>
  <c r="N267" i="1" s="1"/>
  <c r="M268" i="1"/>
  <c r="N268" i="1" s="1"/>
  <c r="M269" i="1"/>
  <c r="N269" i="1" s="1"/>
  <c r="M270" i="1"/>
  <c r="N270" i="1" s="1"/>
  <c r="M271" i="1"/>
  <c r="N271" i="1" s="1"/>
  <c r="M272" i="1"/>
  <c r="AL272" i="1"/>
  <c r="M273" i="1"/>
  <c r="N273" i="1" s="1"/>
  <c r="M274" i="1"/>
  <c r="N274" i="1" s="1"/>
  <c r="M275" i="1"/>
  <c r="N275" i="1" s="1"/>
  <c r="M276" i="1"/>
  <c r="N276" i="1" s="1"/>
  <c r="M277" i="1"/>
  <c r="N277" i="1" s="1"/>
  <c r="M278" i="1"/>
  <c r="N278" i="1" s="1"/>
  <c r="M279" i="1"/>
  <c r="N279" i="1" s="1"/>
  <c r="M280" i="1"/>
  <c r="M281" i="1"/>
  <c r="N281" i="1" s="1"/>
  <c r="M282" i="1"/>
  <c r="N282" i="1" s="1"/>
  <c r="M283" i="1"/>
  <c r="N283" i="1" s="1"/>
  <c r="M284" i="1"/>
  <c r="N284" i="1" s="1"/>
  <c r="M285" i="1"/>
  <c r="N285" i="1" s="1"/>
  <c r="M23" i="1"/>
  <c r="M26" i="1"/>
  <c r="M28" i="1"/>
  <c r="N28" i="1" s="1"/>
  <c r="M31" i="1"/>
  <c r="M33" i="1"/>
  <c r="N33" i="1" s="1"/>
  <c r="M35" i="1"/>
  <c r="AM35" i="1" s="1"/>
  <c r="M43" i="1"/>
  <c r="N43" i="1" s="1"/>
  <c r="M44" i="1"/>
  <c r="N44" i="1" s="1"/>
  <c r="M46" i="1"/>
  <c r="M87" i="1"/>
  <c r="M91" i="1"/>
  <c r="N91" i="1" s="1"/>
  <c r="M97" i="1"/>
  <c r="N97" i="1" s="1"/>
  <c r="M101" i="1"/>
  <c r="M107" i="1"/>
  <c r="N107" i="1" s="1"/>
  <c r="M108" i="1"/>
  <c r="N108" i="1" s="1"/>
  <c r="M109" i="1"/>
  <c r="M113" i="1"/>
  <c r="N113" i="1" s="1"/>
  <c r="M114" i="1"/>
  <c r="N114" i="1" s="1"/>
  <c r="M115" i="1"/>
  <c r="N115" i="1" s="1"/>
  <c r="M116" i="1"/>
  <c r="N116" i="1" s="1"/>
  <c r="AZ116" i="1" s="1"/>
  <c r="BA116" i="1" s="1"/>
  <c r="M117" i="1"/>
  <c r="N117" i="1" s="1"/>
  <c r="M118" i="1"/>
  <c r="M155" i="1"/>
  <c r="N155" i="1" s="1"/>
  <c r="M156" i="1"/>
  <c r="N156" i="1" s="1"/>
  <c r="M157" i="1"/>
  <c r="N157" i="1" s="1"/>
  <c r="M158" i="1"/>
  <c r="M159" i="1"/>
  <c r="N159" i="1" s="1"/>
  <c r="M160" i="1"/>
  <c r="AM160" i="1" s="1"/>
  <c r="AL160" i="1"/>
  <c r="M161" i="1"/>
  <c r="N161" i="1" s="1"/>
  <c r="M162" i="1"/>
  <c r="N162" i="1" s="1"/>
  <c r="M163" i="1"/>
  <c r="N163" i="1" s="1"/>
  <c r="M164" i="1"/>
  <c r="N164" i="1" s="1"/>
  <c r="M165" i="1"/>
  <c r="N165" i="1" s="1"/>
  <c r="M166" i="1"/>
  <c r="AL166" i="1"/>
  <c r="M167" i="1"/>
  <c r="N167" i="1" s="1"/>
  <c r="M168" i="1"/>
  <c r="AM168" i="1" s="1"/>
  <c r="AL168" i="1"/>
  <c r="M169" i="1"/>
  <c r="N169" i="1" s="1"/>
  <c r="M170" i="1"/>
  <c r="N170" i="1" s="1"/>
  <c r="M171" i="1"/>
  <c r="M172" i="1"/>
  <c r="N172" i="1" s="1"/>
  <c r="M173" i="1"/>
  <c r="N173" i="1" s="1"/>
  <c r="M174" i="1"/>
  <c r="M175" i="1"/>
  <c r="N175" i="1" s="1"/>
  <c r="M176" i="1"/>
  <c r="N176" i="1" s="1"/>
  <c r="M177" i="1"/>
  <c r="N177" i="1" s="1"/>
  <c r="M178" i="1"/>
  <c r="N178" i="1" s="1"/>
  <c r="AL178" i="1"/>
  <c r="M179" i="1"/>
  <c r="M180" i="1"/>
  <c r="N180" i="1" s="1"/>
  <c r="M181" i="1"/>
  <c r="N181" i="1" s="1"/>
  <c r="M182" i="1"/>
  <c r="M183" i="1"/>
  <c r="N183" i="1" s="1"/>
  <c r="M184" i="1"/>
  <c r="N184" i="1" s="1"/>
  <c r="AL184" i="1"/>
  <c r="M185" i="1"/>
  <c r="N185" i="1" s="1"/>
  <c r="M186" i="1"/>
  <c r="N186" i="1" s="1"/>
  <c r="M187" i="1"/>
  <c r="N187" i="1" s="1"/>
  <c r="M188" i="1"/>
  <c r="N188" i="1" s="1"/>
  <c r="M189" i="1"/>
  <c r="N189" i="1" s="1"/>
  <c r="M190" i="1"/>
  <c r="M191" i="1"/>
  <c r="M192" i="1"/>
  <c r="AM192" i="1" s="1"/>
  <c r="M193" i="1"/>
  <c r="N193" i="1" s="1"/>
  <c r="M194" i="1"/>
  <c r="N194" i="1" s="1"/>
  <c r="AL194" i="1"/>
  <c r="M195" i="1"/>
  <c r="N195" i="1" s="1"/>
  <c r="M196" i="1"/>
  <c r="N196" i="1" s="1"/>
  <c r="M197" i="1"/>
  <c r="N197" i="1" s="1"/>
  <c r="M198" i="1"/>
  <c r="AL198" i="1"/>
  <c r="M199" i="1"/>
  <c r="N199" i="1" s="1"/>
  <c r="M200" i="1"/>
  <c r="N200" i="1" s="1"/>
  <c r="AL200" i="1"/>
  <c r="M201" i="1"/>
  <c r="N201" i="1" s="1"/>
  <c r="M202" i="1"/>
  <c r="N202" i="1" s="1"/>
  <c r="AL202" i="1"/>
  <c r="M203" i="1"/>
  <c r="M204" i="1"/>
  <c r="N204" i="1" s="1"/>
  <c r="M205" i="1"/>
  <c r="N205" i="1" s="1"/>
  <c r="M206" i="1"/>
  <c r="M207" i="1"/>
  <c r="N207" i="1" s="1"/>
  <c r="M208" i="1"/>
  <c r="AM208" i="1" s="1"/>
  <c r="AL208" i="1"/>
  <c r="M209" i="1"/>
  <c r="N209" i="1" s="1"/>
  <c r="M210" i="1"/>
  <c r="N210" i="1" s="1"/>
  <c r="M211" i="1"/>
  <c r="N211" i="1" s="1"/>
  <c r="M212" i="1"/>
  <c r="N212" i="1" s="1"/>
  <c r="M213" i="1"/>
  <c r="N213" i="1" s="1"/>
  <c r="M214" i="1"/>
  <c r="M215" i="1"/>
  <c r="N215" i="1" s="1"/>
  <c r="M216" i="1"/>
  <c r="N216" i="1" s="1"/>
  <c r="M217" i="1"/>
  <c r="N217" i="1" s="1"/>
  <c r="M218" i="1"/>
  <c r="N218" i="1" s="1"/>
  <c r="AL218" i="1"/>
  <c r="M219" i="1"/>
  <c r="N219" i="1" s="1"/>
  <c r="M220" i="1"/>
  <c r="N220" i="1" s="1"/>
  <c r="M221" i="1"/>
  <c r="N221" i="1" s="1"/>
  <c r="M222" i="1"/>
  <c r="M223" i="1"/>
  <c r="M224" i="1"/>
  <c r="AL224" i="1"/>
  <c r="M225" i="1"/>
  <c r="N225" i="1" s="1"/>
  <c r="M226" i="1"/>
  <c r="N226" i="1" s="1"/>
  <c r="M227" i="1"/>
  <c r="M17" i="1"/>
  <c r="N17" i="1" s="1"/>
  <c r="M19" i="1"/>
  <c r="N19" i="1" s="1"/>
  <c r="M21" i="1"/>
  <c r="M15" i="1"/>
  <c r="M13" i="1"/>
  <c r="N13" i="1" s="1"/>
  <c r="M11" i="1"/>
  <c r="AM223" i="1" l="1"/>
  <c r="AM191" i="1"/>
  <c r="BD116" i="1"/>
  <c r="BC40" i="2"/>
  <c r="AM198" i="1"/>
  <c r="AM166" i="1"/>
  <c r="AM190" i="1"/>
  <c r="AM158" i="1"/>
  <c r="AM182" i="1"/>
  <c r="AM174" i="1"/>
  <c r="AM222" i="1"/>
  <c r="AM214" i="1"/>
  <c r="AM206" i="1"/>
  <c r="AM203" i="1"/>
  <c r="AM179" i="1"/>
  <c r="AM171" i="1"/>
  <c r="AM118" i="1"/>
  <c r="AM109" i="1"/>
  <c r="AM240" i="1"/>
  <c r="AM101" i="1"/>
  <c r="AM87" i="1"/>
  <c r="N198" i="1"/>
  <c r="N166" i="1"/>
  <c r="AM11" i="1"/>
  <c r="AM258" i="1"/>
  <c r="AM234" i="1"/>
  <c r="N222" i="1"/>
  <c r="AM250" i="1"/>
  <c r="AM26" i="1"/>
  <c r="AM228" i="1"/>
  <c r="AM196" i="1"/>
  <c r="N208" i="1"/>
  <c r="N192" i="1"/>
  <c r="AM227" i="1"/>
  <c r="N214" i="1"/>
  <c r="N203" i="1"/>
  <c r="N191" i="1"/>
  <c r="AM46" i="1"/>
  <c r="N179" i="1"/>
  <c r="AM212" i="1"/>
  <c r="AM220" i="1"/>
  <c r="AM204" i="1"/>
  <c r="N258" i="1"/>
  <c r="AM31" i="1"/>
  <c r="N31" i="1"/>
  <c r="AM249" i="1"/>
  <c r="AM164" i="1"/>
  <c r="AM115" i="1"/>
  <c r="N160" i="1"/>
  <c r="N109" i="1"/>
  <c r="AM225" i="1"/>
  <c r="AM209" i="1"/>
  <c r="AM201" i="1"/>
  <c r="N223" i="1"/>
  <c r="N190" i="1"/>
  <c r="N101" i="1"/>
  <c r="N182" i="1"/>
  <c r="N174" i="1"/>
  <c r="N158" i="1"/>
  <c r="N35" i="1"/>
  <c r="AM169" i="1"/>
  <c r="AM272" i="1"/>
  <c r="AM264" i="1"/>
  <c r="AM248" i="1"/>
  <c r="AM224" i="1"/>
  <c r="AM193" i="1"/>
  <c r="AM184" i="1"/>
  <c r="AM256" i="1"/>
  <c r="AM200" i="1"/>
  <c r="AL209" i="1"/>
  <c r="AM176" i="1"/>
  <c r="AM216" i="1"/>
  <c r="AM232" i="1"/>
  <c r="AM188" i="1"/>
  <c r="AM185" i="1"/>
  <c r="N240" i="1"/>
  <c r="AM274" i="1"/>
  <c r="AM242" i="1"/>
  <c r="AM183" i="1"/>
  <c r="AM175" i="1"/>
  <c r="AM167" i="1"/>
  <c r="AM172" i="1"/>
  <c r="AM156" i="1"/>
  <c r="AM91" i="1"/>
  <c r="N87" i="1"/>
  <c r="AM235" i="1"/>
  <c r="N206" i="1"/>
  <c r="AM266" i="1"/>
  <c r="N249" i="1"/>
  <c r="N232" i="1"/>
  <c r="N228" i="1"/>
  <c r="AM107" i="1"/>
  <c r="N227" i="1"/>
  <c r="N224" i="1"/>
  <c r="AM217" i="1"/>
  <c r="AM180" i="1"/>
  <c r="AM177" i="1"/>
  <c r="N171" i="1"/>
  <c r="N168" i="1"/>
  <c r="AM161" i="1"/>
  <c r="N118" i="1"/>
  <c r="AM43" i="1"/>
  <c r="N46" i="1"/>
  <c r="AM33" i="1"/>
  <c r="AM28" i="1"/>
  <c r="N26" i="1"/>
  <c r="N21" i="1"/>
  <c r="AM21" i="1"/>
  <c r="AM19" i="1"/>
  <c r="AM13" i="1"/>
  <c r="AL183" i="1"/>
  <c r="AM257" i="1"/>
  <c r="AL167" i="1"/>
  <c r="AL28" i="1"/>
  <c r="AM117" i="1"/>
  <c r="AL175" i="1"/>
  <c r="AM195" i="1"/>
  <c r="AM163" i="1"/>
  <c r="AM114" i="1"/>
  <c r="AM283" i="1"/>
  <c r="AM15" i="1"/>
  <c r="AM219" i="1"/>
  <c r="AM267" i="1"/>
  <c r="AM251" i="1"/>
  <c r="AM275" i="1"/>
  <c r="AM155" i="1"/>
  <c r="AM211" i="1"/>
  <c r="AM187" i="1"/>
  <c r="AM259" i="1"/>
  <c r="AM243" i="1"/>
  <c r="AM23" i="1"/>
  <c r="N11" i="1"/>
  <c r="AM17" i="1"/>
  <c r="N15" i="1"/>
  <c r="AM281" i="1"/>
  <c r="AM280" i="1"/>
  <c r="AM199" i="1"/>
  <c r="AM265" i="1"/>
  <c r="AM207" i="1"/>
  <c r="AM215" i="1"/>
  <c r="AM159" i="1"/>
  <c r="AM273" i="1"/>
  <c r="AM241" i="1"/>
  <c r="AM108" i="1"/>
  <c r="AM282" i="1"/>
  <c r="AM278" i="1"/>
  <c r="AM270" i="1"/>
  <c r="AM262" i="1"/>
  <c r="AM254" i="1"/>
  <c r="AM246" i="1"/>
  <c r="AM238" i="1"/>
  <c r="AM230" i="1"/>
  <c r="N280" i="1"/>
  <c r="N272" i="1"/>
  <c r="N264" i="1"/>
  <c r="N256" i="1"/>
  <c r="N248" i="1"/>
  <c r="AM233" i="1"/>
  <c r="AM284" i="1"/>
  <c r="AM260" i="1"/>
  <c r="AM252" i="1"/>
  <c r="AM244" i="1"/>
  <c r="AM236" i="1"/>
  <c r="AM276" i="1"/>
  <c r="AM268" i="1"/>
  <c r="AM279" i="1"/>
  <c r="AM271" i="1"/>
  <c r="AM263" i="1"/>
  <c r="AM255" i="1"/>
  <c r="AM247" i="1"/>
  <c r="AM239" i="1"/>
  <c r="AM231" i="1"/>
  <c r="AM285" i="1"/>
  <c r="AM277" i="1"/>
  <c r="AM269" i="1"/>
  <c r="AM237" i="1"/>
  <c r="AM229" i="1"/>
  <c r="AM261" i="1"/>
  <c r="AM253" i="1"/>
  <c r="AM245" i="1"/>
  <c r="N23" i="1"/>
  <c r="AM226" i="1"/>
  <c r="AM218" i="1"/>
  <c r="AM210" i="1"/>
  <c r="AM202" i="1"/>
  <c r="AM194" i="1"/>
  <c r="AM186" i="1"/>
  <c r="AM178" i="1"/>
  <c r="AM170" i="1"/>
  <c r="AM162" i="1"/>
  <c r="AM113" i="1"/>
  <c r="AM97" i="1"/>
  <c r="AM44" i="1"/>
  <c r="AM221" i="1"/>
  <c r="AM213" i="1"/>
  <c r="AM205" i="1"/>
  <c r="AM197" i="1"/>
  <c r="AM189" i="1"/>
  <c r="AM181" i="1"/>
  <c r="AM173" i="1"/>
  <c r="AM165" i="1"/>
  <c r="AM157" i="1"/>
  <c r="AM116" i="1"/>
  <c r="AU10" i="1" l="1"/>
  <c r="AU9" i="1"/>
  <c r="AV9" i="1" s="1"/>
  <c r="AS10" i="1"/>
  <c r="AQ9" i="1"/>
  <c r="AV10" i="1" l="1"/>
  <c r="AT12" i="2"/>
  <c r="AI8" i="2"/>
  <c r="AJ8" i="2" s="1"/>
  <c r="AR12" i="2"/>
  <c r="AR8" i="2"/>
  <c r="AU8" i="2" s="1"/>
  <c r="AP12" i="2"/>
  <c r="AP8" i="2"/>
  <c r="AI12" i="2"/>
  <c r="AJ12" i="2" s="1"/>
  <c r="AK12" i="2" s="1"/>
  <c r="M8" i="1"/>
  <c r="AU11" i="1"/>
  <c r="AV11" i="1" s="1"/>
  <c r="AU12" i="1"/>
  <c r="AU13" i="1"/>
  <c r="AU15" i="1"/>
  <c r="AU16" i="1"/>
  <c r="AU17" i="1"/>
  <c r="AU18" i="1"/>
  <c r="AU19" i="1"/>
  <c r="AU20" i="1"/>
  <c r="AU21" i="1"/>
  <c r="AU22" i="1"/>
  <c r="AU23" i="1"/>
  <c r="AU24" i="1"/>
  <c r="AU25" i="1"/>
  <c r="AU26" i="1"/>
  <c r="AU28" i="1"/>
  <c r="AU29" i="1"/>
  <c r="AU30" i="1"/>
  <c r="AU31" i="1"/>
  <c r="AU32" i="1"/>
  <c r="AU33" i="1"/>
  <c r="AU34" i="1"/>
  <c r="AU35" i="1"/>
  <c r="AU36" i="1"/>
  <c r="AU43" i="1"/>
  <c r="AU44" i="1"/>
  <c r="AU4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3" i="1"/>
  <c r="AU114" i="1"/>
  <c r="AU155" i="1"/>
  <c r="AU156" i="1"/>
  <c r="AU157" i="1"/>
  <c r="AU158" i="1"/>
  <c r="AU159" i="1"/>
  <c r="AU160" i="1"/>
  <c r="AU161" i="1"/>
  <c r="AU162" i="1"/>
  <c r="AU163" i="1"/>
  <c r="AU164" i="1"/>
  <c r="AU165" i="1"/>
  <c r="AU166" i="1"/>
  <c r="AU167" i="1"/>
  <c r="AU168" i="1"/>
  <c r="AU169" i="1"/>
  <c r="AU170" i="1"/>
  <c r="AU171" i="1"/>
  <c r="AU172" i="1"/>
  <c r="AU173" i="1"/>
  <c r="AU174" i="1"/>
  <c r="AU175" i="1"/>
  <c r="AU176" i="1"/>
  <c r="AU177" i="1"/>
  <c r="AU178" i="1"/>
  <c r="AU179" i="1"/>
  <c r="AU180" i="1"/>
  <c r="AU181" i="1"/>
  <c r="AU182" i="1"/>
  <c r="AU183" i="1"/>
  <c r="AU184" i="1"/>
  <c r="AU185" i="1"/>
  <c r="AU186" i="1"/>
  <c r="AU187" i="1"/>
  <c r="AU188" i="1"/>
  <c r="AU189" i="1"/>
  <c r="AU190" i="1"/>
  <c r="AU191" i="1"/>
  <c r="AU192" i="1"/>
  <c r="AU193" i="1"/>
  <c r="AU194" i="1"/>
  <c r="AU195" i="1"/>
  <c r="AU196" i="1"/>
  <c r="AU197" i="1"/>
  <c r="AU198" i="1"/>
  <c r="AU199" i="1"/>
  <c r="AU200" i="1"/>
  <c r="AU201" i="1"/>
  <c r="AU202" i="1"/>
  <c r="AU203" i="1"/>
  <c r="AU204" i="1"/>
  <c r="AU205" i="1"/>
  <c r="AU206" i="1"/>
  <c r="AU207" i="1"/>
  <c r="AU208" i="1"/>
  <c r="AU209" i="1"/>
  <c r="AU210" i="1"/>
  <c r="AU211" i="1"/>
  <c r="AU212" i="1"/>
  <c r="AU213" i="1"/>
  <c r="AU214" i="1"/>
  <c r="AU215" i="1"/>
  <c r="AU216" i="1"/>
  <c r="AU217" i="1"/>
  <c r="AU218" i="1"/>
  <c r="AU219" i="1"/>
  <c r="AU220" i="1"/>
  <c r="AU221" i="1"/>
  <c r="AU222" i="1"/>
  <c r="AU223" i="1"/>
  <c r="AU224" i="1"/>
  <c r="AU225" i="1"/>
  <c r="AU226" i="1"/>
  <c r="AU227" i="1"/>
  <c r="AU228" i="1"/>
  <c r="AU229" i="1"/>
  <c r="AU230" i="1"/>
  <c r="AU231" i="1"/>
  <c r="AU232" i="1"/>
  <c r="AU233" i="1"/>
  <c r="AU234" i="1"/>
  <c r="AU235" i="1"/>
  <c r="AU236" i="1"/>
  <c r="AU237" i="1"/>
  <c r="AU238" i="1"/>
  <c r="AU239" i="1"/>
  <c r="AU240" i="1"/>
  <c r="AU241" i="1"/>
  <c r="AU242" i="1"/>
  <c r="AU243" i="1"/>
  <c r="AU244" i="1"/>
  <c r="AU245" i="1"/>
  <c r="AU246" i="1"/>
  <c r="AU247" i="1"/>
  <c r="AU248" i="1"/>
  <c r="AU249" i="1"/>
  <c r="AU250" i="1"/>
  <c r="AU251" i="1"/>
  <c r="AU252" i="1"/>
  <c r="AU253" i="1"/>
  <c r="AU254" i="1"/>
  <c r="AU255" i="1"/>
  <c r="AU256" i="1"/>
  <c r="AU257" i="1"/>
  <c r="AU258" i="1"/>
  <c r="AU259" i="1"/>
  <c r="AU260" i="1"/>
  <c r="AU261" i="1"/>
  <c r="AU262" i="1"/>
  <c r="AU263" i="1"/>
  <c r="AU264" i="1"/>
  <c r="AU265" i="1"/>
  <c r="AU266" i="1"/>
  <c r="AU267" i="1"/>
  <c r="AU268" i="1"/>
  <c r="AU269" i="1"/>
  <c r="AU270" i="1"/>
  <c r="AU271" i="1"/>
  <c r="AU272" i="1"/>
  <c r="AU273" i="1"/>
  <c r="AU274" i="1"/>
  <c r="AU275" i="1"/>
  <c r="AU276" i="1"/>
  <c r="AU277" i="1"/>
  <c r="AU278" i="1"/>
  <c r="AU279" i="1"/>
  <c r="AU280" i="1"/>
  <c r="AU281" i="1"/>
  <c r="AU282" i="1"/>
  <c r="AU283" i="1"/>
  <c r="AU284" i="1"/>
  <c r="AU285" i="1"/>
  <c r="AV285" i="1" s="1"/>
  <c r="AS13" i="1"/>
  <c r="AS14" i="1"/>
  <c r="AV14" i="1" s="1"/>
  <c r="AS15" i="1"/>
  <c r="AS16" i="1"/>
  <c r="AS17" i="1"/>
  <c r="AS18" i="1"/>
  <c r="AS19" i="1"/>
  <c r="AV19" i="1" s="1"/>
  <c r="AS20" i="1"/>
  <c r="AS21" i="1"/>
  <c r="AS22" i="1"/>
  <c r="AS23" i="1"/>
  <c r="AS24" i="1"/>
  <c r="AS25" i="1"/>
  <c r="AS26" i="1"/>
  <c r="AS28" i="1"/>
  <c r="AV28" i="1" s="1"/>
  <c r="AS29" i="1"/>
  <c r="AS30" i="1"/>
  <c r="AS31" i="1"/>
  <c r="AS32" i="1"/>
  <c r="AS33" i="1"/>
  <c r="AS34" i="1"/>
  <c r="AS35" i="1"/>
  <c r="AS36" i="1"/>
  <c r="AS43" i="1"/>
  <c r="AS44" i="1"/>
  <c r="AV44" i="1" s="1"/>
  <c r="AS87" i="1"/>
  <c r="AS88" i="1"/>
  <c r="AS89" i="1"/>
  <c r="AV89" i="1" s="1"/>
  <c r="AS90" i="1"/>
  <c r="AS91" i="1"/>
  <c r="AS92" i="1"/>
  <c r="AV92" i="1" s="1"/>
  <c r="AS93" i="1"/>
  <c r="AV93" i="1" s="1"/>
  <c r="AS94" i="1"/>
  <c r="AS95" i="1"/>
  <c r="AS96" i="1"/>
  <c r="AS97" i="1"/>
  <c r="AS98" i="1"/>
  <c r="AS99" i="1"/>
  <c r="AS100" i="1"/>
  <c r="AS101" i="1"/>
  <c r="AS102" i="1"/>
  <c r="AS103" i="1"/>
  <c r="AS104" i="1"/>
  <c r="AS105" i="1"/>
  <c r="AS106" i="1"/>
  <c r="AS107" i="1"/>
  <c r="AS108" i="1"/>
  <c r="AS109" i="1"/>
  <c r="AS110" i="1"/>
  <c r="AS113" i="1"/>
  <c r="AS114" i="1"/>
  <c r="AS155" i="1"/>
  <c r="AS156" i="1"/>
  <c r="AS157" i="1"/>
  <c r="AS158" i="1"/>
  <c r="AS159" i="1"/>
  <c r="AS160" i="1"/>
  <c r="AV160" i="1" s="1"/>
  <c r="AS161" i="1"/>
  <c r="AS162" i="1"/>
  <c r="AS163" i="1"/>
  <c r="AS164" i="1"/>
  <c r="AS165" i="1"/>
  <c r="AS166" i="1"/>
  <c r="AS167" i="1"/>
  <c r="AS168" i="1"/>
  <c r="AV168" i="1" s="1"/>
  <c r="AS169" i="1"/>
  <c r="AS170" i="1"/>
  <c r="AS171" i="1"/>
  <c r="AS172" i="1"/>
  <c r="AS173" i="1"/>
  <c r="AS174" i="1"/>
  <c r="AS175" i="1"/>
  <c r="AS176" i="1"/>
  <c r="AV176" i="1" s="1"/>
  <c r="AS177" i="1"/>
  <c r="AS178" i="1"/>
  <c r="AS179" i="1"/>
  <c r="AS180" i="1"/>
  <c r="AS181" i="1"/>
  <c r="AS182" i="1"/>
  <c r="AS183" i="1"/>
  <c r="AS184" i="1"/>
  <c r="AV184" i="1" s="1"/>
  <c r="AS185" i="1"/>
  <c r="AS186" i="1"/>
  <c r="AS187" i="1"/>
  <c r="AS188" i="1"/>
  <c r="AS189" i="1"/>
  <c r="AS190" i="1"/>
  <c r="AS191" i="1"/>
  <c r="AS192" i="1"/>
  <c r="AV192" i="1" s="1"/>
  <c r="AS193" i="1"/>
  <c r="AS194" i="1"/>
  <c r="AS195" i="1"/>
  <c r="AS196" i="1"/>
  <c r="AS197" i="1"/>
  <c r="AS198" i="1"/>
  <c r="AS199" i="1"/>
  <c r="AS200" i="1"/>
  <c r="AV200" i="1" s="1"/>
  <c r="AS201" i="1"/>
  <c r="AS202" i="1"/>
  <c r="AS203" i="1"/>
  <c r="AS204" i="1"/>
  <c r="AS205" i="1"/>
  <c r="AS206" i="1"/>
  <c r="AS207" i="1"/>
  <c r="AS208" i="1"/>
  <c r="AV208" i="1" s="1"/>
  <c r="AS209" i="1"/>
  <c r="AS210" i="1"/>
  <c r="AS211" i="1"/>
  <c r="AS212" i="1"/>
  <c r="AS213" i="1"/>
  <c r="AS214" i="1"/>
  <c r="AS215" i="1"/>
  <c r="AS216" i="1"/>
  <c r="AV216" i="1" s="1"/>
  <c r="AS217" i="1"/>
  <c r="AS218" i="1"/>
  <c r="AS219" i="1"/>
  <c r="AS220" i="1"/>
  <c r="AS221" i="1"/>
  <c r="AS222" i="1"/>
  <c r="AS223" i="1"/>
  <c r="AS224" i="1"/>
  <c r="AV224" i="1" s="1"/>
  <c r="AS225" i="1"/>
  <c r="AS226" i="1"/>
  <c r="AS227" i="1"/>
  <c r="AS228" i="1"/>
  <c r="AS229" i="1"/>
  <c r="AS230" i="1"/>
  <c r="AS231" i="1"/>
  <c r="AS232" i="1"/>
  <c r="AV232" i="1" s="1"/>
  <c r="AS233" i="1"/>
  <c r="AS234" i="1"/>
  <c r="AS235" i="1"/>
  <c r="AS236" i="1"/>
  <c r="AS237" i="1"/>
  <c r="AS238" i="1"/>
  <c r="AS239" i="1"/>
  <c r="AS240" i="1"/>
  <c r="AV240" i="1" s="1"/>
  <c r="AS241" i="1"/>
  <c r="AS242" i="1"/>
  <c r="AS243" i="1"/>
  <c r="AS244" i="1"/>
  <c r="AS245" i="1"/>
  <c r="AS246" i="1"/>
  <c r="AS247" i="1"/>
  <c r="AS248" i="1"/>
  <c r="AV248" i="1" s="1"/>
  <c r="AS249" i="1"/>
  <c r="AS250" i="1"/>
  <c r="AS251" i="1"/>
  <c r="AS252" i="1"/>
  <c r="AS253" i="1"/>
  <c r="AS254" i="1"/>
  <c r="AS255" i="1"/>
  <c r="AS256" i="1"/>
  <c r="AV256" i="1" s="1"/>
  <c r="AS257" i="1"/>
  <c r="AS258" i="1"/>
  <c r="AS259" i="1"/>
  <c r="AS260" i="1"/>
  <c r="AS261" i="1"/>
  <c r="AS262" i="1"/>
  <c r="AS263" i="1"/>
  <c r="AS264" i="1"/>
  <c r="AV264" i="1" s="1"/>
  <c r="AS265" i="1"/>
  <c r="AS266" i="1"/>
  <c r="AS267" i="1"/>
  <c r="AS268" i="1"/>
  <c r="AS269" i="1"/>
  <c r="AS270" i="1"/>
  <c r="AS271" i="1"/>
  <c r="AS272" i="1"/>
  <c r="AV272" i="1" s="1"/>
  <c r="AS273" i="1"/>
  <c r="AS274" i="1"/>
  <c r="AS275" i="1"/>
  <c r="AS276" i="1"/>
  <c r="AS277" i="1"/>
  <c r="AS278" i="1"/>
  <c r="AS279" i="1"/>
  <c r="AS280" i="1"/>
  <c r="AV280" i="1" s="1"/>
  <c r="AS281" i="1"/>
  <c r="AS282" i="1"/>
  <c r="AS283" i="1"/>
  <c r="AS284" i="1"/>
  <c r="AQ10" i="1"/>
  <c r="AQ11" i="1"/>
  <c r="AQ12" i="1"/>
  <c r="AQ13" i="1"/>
  <c r="AQ14" i="1"/>
  <c r="AQ17" i="1"/>
  <c r="BB17" i="1" s="1"/>
  <c r="AQ18" i="1"/>
  <c r="AQ19" i="1"/>
  <c r="AQ20" i="1"/>
  <c r="AQ21" i="1"/>
  <c r="AQ22" i="1"/>
  <c r="AQ23" i="1"/>
  <c r="AQ24" i="1"/>
  <c r="AQ25" i="1"/>
  <c r="AQ26" i="1"/>
  <c r="AQ28" i="1"/>
  <c r="AQ29" i="1"/>
  <c r="AQ30" i="1"/>
  <c r="AQ31" i="1"/>
  <c r="AQ32" i="1"/>
  <c r="AQ33" i="1"/>
  <c r="AQ34" i="1"/>
  <c r="AQ35" i="1"/>
  <c r="AQ36" i="1"/>
  <c r="AQ43" i="1"/>
  <c r="AQ44" i="1"/>
  <c r="AQ4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3" i="1"/>
  <c r="AQ114" i="1"/>
  <c r="AQ115" i="1"/>
  <c r="AQ117" i="1"/>
  <c r="AQ155" i="1"/>
  <c r="AQ156" i="1"/>
  <c r="AQ157" i="1"/>
  <c r="AQ158" i="1"/>
  <c r="AQ159" i="1"/>
  <c r="AQ160" i="1"/>
  <c r="AQ161" i="1"/>
  <c r="AQ162" i="1"/>
  <c r="AQ163" i="1"/>
  <c r="AQ164" i="1"/>
  <c r="AQ165" i="1"/>
  <c r="AQ166" i="1"/>
  <c r="AQ167" i="1"/>
  <c r="AQ168" i="1"/>
  <c r="AQ169" i="1"/>
  <c r="AQ170" i="1"/>
  <c r="AQ171" i="1"/>
  <c r="AQ172" i="1"/>
  <c r="AQ173" i="1"/>
  <c r="AQ174" i="1"/>
  <c r="AQ175" i="1"/>
  <c r="AQ176" i="1"/>
  <c r="AQ177" i="1"/>
  <c r="AQ178" i="1"/>
  <c r="AQ179" i="1"/>
  <c r="AQ180" i="1"/>
  <c r="AQ181" i="1"/>
  <c r="AQ182" i="1"/>
  <c r="AQ183" i="1"/>
  <c r="AQ184" i="1"/>
  <c r="AQ185" i="1"/>
  <c r="AQ186" i="1"/>
  <c r="AQ187" i="1"/>
  <c r="AQ188" i="1"/>
  <c r="AQ189" i="1"/>
  <c r="AQ190" i="1"/>
  <c r="AQ191" i="1"/>
  <c r="AQ192" i="1"/>
  <c r="AQ193" i="1"/>
  <c r="AQ194" i="1"/>
  <c r="AQ195" i="1"/>
  <c r="AQ196" i="1"/>
  <c r="AQ197" i="1"/>
  <c r="AQ198" i="1"/>
  <c r="AQ199" i="1"/>
  <c r="AQ200" i="1"/>
  <c r="AQ201" i="1"/>
  <c r="AQ202" i="1"/>
  <c r="AQ203" i="1"/>
  <c r="AQ204" i="1"/>
  <c r="AQ205" i="1"/>
  <c r="AQ206" i="1"/>
  <c r="AQ207" i="1"/>
  <c r="AQ208" i="1"/>
  <c r="AQ209" i="1"/>
  <c r="AQ210" i="1"/>
  <c r="AQ211" i="1"/>
  <c r="AQ212" i="1"/>
  <c r="AQ213" i="1"/>
  <c r="AQ214" i="1"/>
  <c r="AQ215" i="1"/>
  <c r="AQ216" i="1"/>
  <c r="AQ217" i="1"/>
  <c r="AQ218" i="1"/>
  <c r="AQ219" i="1"/>
  <c r="AQ220" i="1"/>
  <c r="AQ221" i="1"/>
  <c r="AQ222" i="1"/>
  <c r="AQ223" i="1"/>
  <c r="AQ224" i="1"/>
  <c r="AQ225" i="1"/>
  <c r="AQ226" i="1"/>
  <c r="AQ227" i="1"/>
  <c r="AQ228" i="1"/>
  <c r="AQ229" i="1"/>
  <c r="AQ230" i="1"/>
  <c r="AQ231" i="1"/>
  <c r="AQ232" i="1"/>
  <c r="AQ233" i="1"/>
  <c r="AQ234" i="1"/>
  <c r="AQ235" i="1"/>
  <c r="AQ236" i="1"/>
  <c r="AQ237" i="1"/>
  <c r="AQ238" i="1"/>
  <c r="AQ239" i="1"/>
  <c r="AQ240" i="1"/>
  <c r="AQ241" i="1"/>
  <c r="AQ242" i="1"/>
  <c r="AQ243" i="1"/>
  <c r="AQ244" i="1"/>
  <c r="AQ245" i="1"/>
  <c r="AQ246" i="1"/>
  <c r="AQ247" i="1"/>
  <c r="AQ248" i="1"/>
  <c r="AQ249" i="1"/>
  <c r="AQ250" i="1"/>
  <c r="AQ251" i="1"/>
  <c r="AQ252" i="1"/>
  <c r="AQ253" i="1"/>
  <c r="AQ254" i="1"/>
  <c r="AQ255" i="1"/>
  <c r="AQ256" i="1"/>
  <c r="AQ257" i="1"/>
  <c r="AQ258" i="1"/>
  <c r="AQ259" i="1"/>
  <c r="AQ260" i="1"/>
  <c r="AQ261" i="1"/>
  <c r="AQ262" i="1"/>
  <c r="AQ263" i="1"/>
  <c r="AQ264" i="1"/>
  <c r="AQ265" i="1"/>
  <c r="AQ266" i="1"/>
  <c r="AQ267" i="1"/>
  <c r="AQ268" i="1"/>
  <c r="AQ269" i="1"/>
  <c r="AQ270" i="1"/>
  <c r="AQ271" i="1"/>
  <c r="AQ272" i="1"/>
  <c r="AQ273" i="1"/>
  <c r="AQ274" i="1"/>
  <c r="AQ275" i="1"/>
  <c r="AQ276" i="1"/>
  <c r="AQ277" i="1"/>
  <c r="AQ278" i="1"/>
  <c r="AQ279" i="1"/>
  <c r="AQ280" i="1"/>
  <c r="AQ281" i="1"/>
  <c r="AQ282" i="1"/>
  <c r="AQ283" i="1"/>
  <c r="AQ284" i="1"/>
  <c r="AQ285" i="1"/>
  <c r="C19" i="1"/>
  <c r="AV110" i="1" l="1"/>
  <c r="AV281" i="1"/>
  <c r="AV273" i="1"/>
  <c r="AV265" i="1"/>
  <c r="BB265" i="1" s="1"/>
  <c r="BC265" i="1" s="1"/>
  <c r="AV257" i="1"/>
  <c r="AV249" i="1"/>
  <c r="AV241" i="1"/>
  <c r="BB241" i="1" s="1"/>
  <c r="BC241" i="1" s="1"/>
  <c r="AV233" i="1"/>
  <c r="BB233" i="1" s="1"/>
  <c r="BC233" i="1" s="1"/>
  <c r="AV225" i="1"/>
  <c r="BB225" i="1" s="1"/>
  <c r="BC225" i="1" s="1"/>
  <c r="AV217" i="1"/>
  <c r="AV209" i="1"/>
  <c r="AV201" i="1"/>
  <c r="BB201" i="1" s="1"/>
  <c r="BC201" i="1" s="1"/>
  <c r="AV193" i="1"/>
  <c r="AV185" i="1"/>
  <c r="AV177" i="1"/>
  <c r="BB177" i="1" s="1"/>
  <c r="BC177" i="1" s="1"/>
  <c r="AV169" i="1"/>
  <c r="BB169" i="1" s="1"/>
  <c r="BC169" i="1" s="1"/>
  <c r="AV161" i="1"/>
  <c r="BB161" i="1" s="1"/>
  <c r="BC161" i="1" s="1"/>
  <c r="AV109" i="1"/>
  <c r="BB18" i="1"/>
  <c r="BC18" i="1" s="1"/>
  <c r="AZ19" i="1"/>
  <c r="BB19" i="1"/>
  <c r="BB20" i="1" s="1"/>
  <c r="BB113" i="1"/>
  <c r="BC113" i="1" s="1"/>
  <c r="AZ115" i="1"/>
  <c r="BA115" i="1" s="1"/>
  <c r="BB115" i="1"/>
  <c r="BC115" i="1" s="1"/>
  <c r="AV113" i="1"/>
  <c r="AZ113" i="1" s="1"/>
  <c r="BA113" i="1" s="1"/>
  <c r="AV282" i="1"/>
  <c r="AV274" i="1"/>
  <c r="AV266" i="1"/>
  <c r="BB266" i="1" s="1"/>
  <c r="BC266" i="1" s="1"/>
  <c r="AV258" i="1"/>
  <c r="AV250" i="1"/>
  <c r="AV242" i="1"/>
  <c r="BB242" i="1" s="1"/>
  <c r="BC242" i="1" s="1"/>
  <c r="AV234" i="1"/>
  <c r="BB234" i="1" s="1"/>
  <c r="BC234" i="1" s="1"/>
  <c r="AV226" i="1"/>
  <c r="BB226" i="1" s="1"/>
  <c r="BC226" i="1" s="1"/>
  <c r="AV218" i="1"/>
  <c r="AV210" i="1"/>
  <c r="BB210" i="1" s="1"/>
  <c r="BC210" i="1" s="1"/>
  <c r="AV202" i="1"/>
  <c r="BB202" i="1" s="1"/>
  <c r="BC202" i="1" s="1"/>
  <c r="AV194" i="1"/>
  <c r="AV186" i="1"/>
  <c r="AV178" i="1"/>
  <c r="BB178" i="1" s="1"/>
  <c r="BC178" i="1" s="1"/>
  <c r="AV170" i="1"/>
  <c r="BB170" i="1" s="1"/>
  <c r="BC170" i="1" s="1"/>
  <c r="AV162" i="1"/>
  <c r="BB162" i="1" s="1"/>
  <c r="BC162" i="1" s="1"/>
  <c r="AV108" i="1"/>
  <c r="AZ108" i="1" s="1"/>
  <c r="BA108" i="1" s="1"/>
  <c r="AV102" i="1"/>
  <c r="AZ102" i="1" s="1"/>
  <c r="AV94" i="1"/>
  <c r="AV26" i="1"/>
  <c r="AZ26" i="1" s="1"/>
  <c r="AZ27" i="1" s="1"/>
  <c r="BA27" i="1" s="1"/>
  <c r="AV279" i="1"/>
  <c r="AV271" i="1"/>
  <c r="AV263" i="1"/>
  <c r="BB263" i="1" s="1"/>
  <c r="BC263" i="1" s="1"/>
  <c r="AV255" i="1"/>
  <c r="BB255" i="1" s="1"/>
  <c r="BC255" i="1" s="1"/>
  <c r="AV247" i="1"/>
  <c r="BB247" i="1" s="1"/>
  <c r="BC247" i="1" s="1"/>
  <c r="AV239" i="1"/>
  <c r="BB239" i="1" s="1"/>
  <c r="BC239" i="1" s="1"/>
  <c r="AV231" i="1"/>
  <c r="BB231" i="1" s="1"/>
  <c r="BC231" i="1" s="1"/>
  <c r="AV223" i="1"/>
  <c r="BB223" i="1" s="1"/>
  <c r="BC223" i="1" s="1"/>
  <c r="AV215" i="1"/>
  <c r="AV207" i="1"/>
  <c r="AV199" i="1"/>
  <c r="BB199" i="1" s="1"/>
  <c r="BC199" i="1" s="1"/>
  <c r="AV191" i="1"/>
  <c r="BB191" i="1" s="1"/>
  <c r="BC191" i="1" s="1"/>
  <c r="AV183" i="1"/>
  <c r="BB183" i="1" s="1"/>
  <c r="BC183" i="1" s="1"/>
  <c r="AV175" i="1"/>
  <c r="BB175" i="1" s="1"/>
  <c r="BC175" i="1" s="1"/>
  <c r="AV167" i="1"/>
  <c r="BB167" i="1" s="1"/>
  <c r="BC167" i="1" s="1"/>
  <c r="AV159" i="1"/>
  <c r="BB159" i="1" s="1"/>
  <c r="BC159" i="1" s="1"/>
  <c r="AV90" i="1"/>
  <c r="AV88" i="1"/>
  <c r="AV284" i="1"/>
  <c r="AV276" i="1"/>
  <c r="AV268" i="1"/>
  <c r="BB268" i="1" s="1"/>
  <c r="BC268" i="1" s="1"/>
  <c r="AV260" i="1"/>
  <c r="AV252" i="1"/>
  <c r="AV244" i="1"/>
  <c r="BB244" i="1" s="1"/>
  <c r="BC244" i="1" s="1"/>
  <c r="AV236" i="1"/>
  <c r="BB236" i="1" s="1"/>
  <c r="BC236" i="1" s="1"/>
  <c r="AV228" i="1"/>
  <c r="BB228" i="1" s="1"/>
  <c r="BC228" i="1" s="1"/>
  <c r="AV220" i="1"/>
  <c r="BB220" i="1" s="1"/>
  <c r="BC220" i="1" s="1"/>
  <c r="AV212" i="1"/>
  <c r="AV204" i="1"/>
  <c r="BB204" i="1" s="1"/>
  <c r="BC204" i="1" s="1"/>
  <c r="AV196" i="1"/>
  <c r="AV188" i="1"/>
  <c r="BB188" i="1" s="1"/>
  <c r="BC188" i="1" s="1"/>
  <c r="AV180" i="1"/>
  <c r="BB180" i="1" s="1"/>
  <c r="BC180" i="1" s="1"/>
  <c r="AV172" i="1"/>
  <c r="BB172" i="1" s="1"/>
  <c r="BC172" i="1" s="1"/>
  <c r="AV164" i="1"/>
  <c r="BB164" i="1" s="1"/>
  <c r="BC164" i="1" s="1"/>
  <c r="AV156" i="1"/>
  <c r="BB156" i="1" s="1"/>
  <c r="BC156" i="1" s="1"/>
  <c r="BB97" i="1"/>
  <c r="BB98" i="1" s="1"/>
  <c r="BB99" i="1" s="1"/>
  <c r="BB87" i="1"/>
  <c r="BC87" i="1" s="1"/>
  <c r="AV15" i="1"/>
  <c r="AZ15" i="1" s="1"/>
  <c r="BA15" i="1" s="1"/>
  <c r="AZ91" i="1"/>
  <c r="AZ92" i="1" s="1"/>
  <c r="AZ109" i="1"/>
  <c r="AV103" i="1"/>
  <c r="AV95" i="1"/>
  <c r="AV107" i="1"/>
  <c r="AZ107" i="1" s="1"/>
  <c r="BA107" i="1" s="1"/>
  <c r="AV105" i="1"/>
  <c r="AV104" i="1"/>
  <c r="AV99" i="1"/>
  <c r="AV97" i="1"/>
  <c r="AZ97" i="1" s="1"/>
  <c r="AV96" i="1"/>
  <c r="AV91" i="1"/>
  <c r="BB91" i="1" s="1"/>
  <c r="AV87" i="1"/>
  <c r="AZ87" i="1" s="1"/>
  <c r="AV283" i="1"/>
  <c r="BB283" i="1" s="1"/>
  <c r="BC283" i="1" s="1"/>
  <c r="AV275" i="1"/>
  <c r="BB275" i="1" s="1"/>
  <c r="BC275" i="1" s="1"/>
  <c r="AV267" i="1"/>
  <c r="BB267" i="1" s="1"/>
  <c r="BC267" i="1" s="1"/>
  <c r="AV259" i="1"/>
  <c r="BB259" i="1" s="1"/>
  <c r="BC259" i="1" s="1"/>
  <c r="AV251" i="1"/>
  <c r="BB251" i="1" s="1"/>
  <c r="BC251" i="1" s="1"/>
  <c r="AV243" i="1"/>
  <c r="AV235" i="1"/>
  <c r="AV227" i="1"/>
  <c r="BB227" i="1" s="1"/>
  <c r="BC227" i="1" s="1"/>
  <c r="AV219" i="1"/>
  <c r="BB219" i="1" s="1"/>
  <c r="BC219" i="1" s="1"/>
  <c r="AV211" i="1"/>
  <c r="BB211" i="1" s="1"/>
  <c r="BC211" i="1" s="1"/>
  <c r="AV203" i="1"/>
  <c r="BB203" i="1" s="1"/>
  <c r="BC203" i="1" s="1"/>
  <c r="AV195" i="1"/>
  <c r="BB195" i="1" s="1"/>
  <c r="BC195" i="1" s="1"/>
  <c r="AV187" i="1"/>
  <c r="BB187" i="1" s="1"/>
  <c r="BC187" i="1" s="1"/>
  <c r="AV179" i="1"/>
  <c r="AV171" i="1"/>
  <c r="AV163" i="1"/>
  <c r="BB163" i="1" s="1"/>
  <c r="BC163" i="1" s="1"/>
  <c r="AV155" i="1"/>
  <c r="BB155" i="1" s="1"/>
  <c r="BC155" i="1" s="1"/>
  <c r="AV114" i="1"/>
  <c r="BB114" i="1" s="1"/>
  <c r="BC114" i="1" s="1"/>
  <c r="AV106" i="1"/>
  <c r="AV98" i="1"/>
  <c r="BB46" i="1"/>
  <c r="BB47" i="1" s="1"/>
  <c r="BC47" i="1" s="1"/>
  <c r="AV46" i="1"/>
  <c r="AZ46" i="1" s="1"/>
  <c r="AZ47" i="1" s="1"/>
  <c r="BA47" i="1" s="1"/>
  <c r="AV278" i="1"/>
  <c r="BB278" i="1" s="1"/>
  <c r="BC278" i="1" s="1"/>
  <c r="AV270" i="1"/>
  <c r="BB270" i="1" s="1"/>
  <c r="BC270" i="1" s="1"/>
  <c r="AV262" i="1"/>
  <c r="BB262" i="1" s="1"/>
  <c r="BC262" i="1" s="1"/>
  <c r="AV254" i="1"/>
  <c r="BB254" i="1" s="1"/>
  <c r="BC254" i="1" s="1"/>
  <c r="AV246" i="1"/>
  <c r="BB246" i="1" s="1"/>
  <c r="BC246" i="1" s="1"/>
  <c r="AV238" i="1"/>
  <c r="BB238" i="1" s="1"/>
  <c r="BC238" i="1" s="1"/>
  <c r="AV230" i="1"/>
  <c r="AV222" i="1"/>
  <c r="BB222" i="1" s="1"/>
  <c r="BC222" i="1" s="1"/>
  <c r="AV214" i="1"/>
  <c r="BB214" i="1" s="1"/>
  <c r="BC214" i="1" s="1"/>
  <c r="AV206" i="1"/>
  <c r="BB206" i="1" s="1"/>
  <c r="BC206" i="1" s="1"/>
  <c r="AV198" i="1"/>
  <c r="BB198" i="1" s="1"/>
  <c r="BC198" i="1" s="1"/>
  <c r="AV190" i="1"/>
  <c r="BB190" i="1" s="1"/>
  <c r="BC190" i="1" s="1"/>
  <c r="AV182" i="1"/>
  <c r="BB182" i="1" s="1"/>
  <c r="BC182" i="1" s="1"/>
  <c r="AV174" i="1"/>
  <c r="BB174" i="1" s="1"/>
  <c r="BC174" i="1" s="1"/>
  <c r="AV166" i="1"/>
  <c r="AV158" i="1"/>
  <c r="BB158" i="1" s="1"/>
  <c r="BC158" i="1" s="1"/>
  <c r="AV101" i="1"/>
  <c r="AZ101" i="1" s="1"/>
  <c r="BB44" i="1"/>
  <c r="BC44" i="1" s="1"/>
  <c r="AV277" i="1"/>
  <c r="BB277" i="1" s="1"/>
  <c r="BC277" i="1" s="1"/>
  <c r="AV269" i="1"/>
  <c r="BB269" i="1" s="1"/>
  <c r="BC269" i="1" s="1"/>
  <c r="AV261" i="1"/>
  <c r="BB261" i="1" s="1"/>
  <c r="BC261" i="1" s="1"/>
  <c r="AV253" i="1"/>
  <c r="BB253" i="1" s="1"/>
  <c r="BC253" i="1" s="1"/>
  <c r="AV245" i="1"/>
  <c r="BB245" i="1" s="1"/>
  <c r="BC245" i="1" s="1"/>
  <c r="AV237" i="1"/>
  <c r="BB237" i="1" s="1"/>
  <c r="BC237" i="1" s="1"/>
  <c r="AV229" i="1"/>
  <c r="BB229" i="1" s="1"/>
  <c r="BC229" i="1" s="1"/>
  <c r="AV221" i="1"/>
  <c r="BB221" i="1" s="1"/>
  <c r="BC221" i="1" s="1"/>
  <c r="AV213" i="1"/>
  <c r="BB213" i="1" s="1"/>
  <c r="BC213" i="1" s="1"/>
  <c r="AV205" i="1"/>
  <c r="BB205" i="1" s="1"/>
  <c r="BC205" i="1" s="1"/>
  <c r="AV197" i="1"/>
  <c r="BB197" i="1" s="1"/>
  <c r="BC197" i="1" s="1"/>
  <c r="AV189" i="1"/>
  <c r="BB189" i="1" s="1"/>
  <c r="BC189" i="1" s="1"/>
  <c r="AV181" i="1"/>
  <c r="BB181" i="1" s="1"/>
  <c r="BC181" i="1" s="1"/>
  <c r="AV173" i="1"/>
  <c r="BB173" i="1" s="1"/>
  <c r="BC173" i="1" s="1"/>
  <c r="AV165" i="1"/>
  <c r="BB165" i="1" s="1"/>
  <c r="BC165" i="1" s="1"/>
  <c r="AV157" i="1"/>
  <c r="BB157" i="1" s="1"/>
  <c r="BC157" i="1" s="1"/>
  <c r="AV100" i="1"/>
  <c r="AV24" i="1"/>
  <c r="AV16" i="1"/>
  <c r="AZ23" i="1"/>
  <c r="AZ24" i="1" s="1"/>
  <c r="BA24" i="1" s="1"/>
  <c r="BB13" i="1"/>
  <c r="BB14" i="1" s="1"/>
  <c r="BC14" i="1" s="1"/>
  <c r="BB11" i="1"/>
  <c r="BB12" i="1" s="1"/>
  <c r="BC12" i="1" s="1"/>
  <c r="AZ11" i="1"/>
  <c r="BA11" i="1" s="1"/>
  <c r="AZ28" i="1"/>
  <c r="AV43" i="1"/>
  <c r="AZ43" i="1" s="1"/>
  <c r="BA43" i="1" s="1"/>
  <c r="AV36" i="1"/>
  <c r="AV35" i="1"/>
  <c r="AZ35" i="1" s="1"/>
  <c r="BA35" i="1" s="1"/>
  <c r="AV34" i="1"/>
  <c r="AV33" i="1"/>
  <c r="AZ33" i="1" s="1"/>
  <c r="BA33" i="1" s="1"/>
  <c r="AV32" i="1"/>
  <c r="AV31" i="1"/>
  <c r="AZ31" i="1" s="1"/>
  <c r="AV30" i="1"/>
  <c r="AV29" i="1"/>
  <c r="AL12" i="2"/>
  <c r="BB26" i="1"/>
  <c r="BC26" i="1" s="1"/>
  <c r="AV25" i="1"/>
  <c r="AV23" i="1"/>
  <c r="BB23" i="1" s="1"/>
  <c r="AV22" i="1"/>
  <c r="AV21" i="1"/>
  <c r="AV20" i="1"/>
  <c r="AV18" i="1"/>
  <c r="AV17" i="1"/>
  <c r="AZ17" i="1" s="1"/>
  <c r="AV13" i="1"/>
  <c r="AZ13" i="1" s="1"/>
  <c r="AV12" i="1"/>
  <c r="AM8" i="1"/>
  <c r="O12" i="2"/>
  <c r="AU12" i="2"/>
  <c r="BA12" i="2" s="1"/>
  <c r="BB12" i="2" s="1"/>
  <c r="AZ213" i="1"/>
  <c r="BA213" i="1" s="1"/>
  <c r="BB284" i="1"/>
  <c r="BC284" i="1" s="1"/>
  <c r="BB276" i="1"/>
  <c r="BC276" i="1" s="1"/>
  <c r="BB260" i="1"/>
  <c r="BC260" i="1" s="1"/>
  <c r="BB252" i="1"/>
  <c r="BC252" i="1" s="1"/>
  <c r="BB212" i="1"/>
  <c r="BC212" i="1" s="1"/>
  <c r="BB196" i="1"/>
  <c r="BC196" i="1" s="1"/>
  <c r="BB107" i="1"/>
  <c r="BC107" i="1" s="1"/>
  <c r="BB33" i="1"/>
  <c r="BC33" i="1" s="1"/>
  <c r="AZ181" i="1"/>
  <c r="BA181" i="1" s="1"/>
  <c r="AZ165" i="1"/>
  <c r="BA165" i="1" s="1"/>
  <c r="AZ279" i="1"/>
  <c r="BA279" i="1" s="1"/>
  <c r="BB243" i="1"/>
  <c r="BC243" i="1" s="1"/>
  <c r="BB235" i="1"/>
  <c r="BC235" i="1" s="1"/>
  <c r="BB179" i="1"/>
  <c r="BC179" i="1" s="1"/>
  <c r="BB171" i="1"/>
  <c r="BC171" i="1" s="1"/>
  <c r="BC46" i="1"/>
  <c r="BB15" i="1"/>
  <c r="AZ199" i="1"/>
  <c r="BA199" i="1" s="1"/>
  <c r="AZ253" i="1"/>
  <c r="BA253" i="1" s="1"/>
  <c r="BC17" i="1"/>
  <c r="AZ172" i="1"/>
  <c r="BA172" i="1" s="1"/>
  <c r="AZ271" i="1"/>
  <c r="BA271" i="1" s="1"/>
  <c r="BB218" i="1"/>
  <c r="BC218" i="1" s="1"/>
  <c r="AZ245" i="1"/>
  <c r="BA245" i="1" s="1"/>
  <c r="AZ189" i="1"/>
  <c r="BA189" i="1" s="1"/>
  <c r="AZ163" i="1"/>
  <c r="BA163" i="1" s="1"/>
  <c r="AZ263" i="1"/>
  <c r="BA263" i="1" s="1"/>
  <c r="AZ277" i="1"/>
  <c r="BA277" i="1" s="1"/>
  <c r="AZ221" i="1"/>
  <c r="BA221" i="1" s="1"/>
  <c r="AZ157" i="1"/>
  <c r="BA157" i="1" s="1"/>
  <c r="BB280" i="1"/>
  <c r="BC280" i="1" s="1"/>
  <c r="BB264" i="1"/>
  <c r="BC264" i="1" s="1"/>
  <c r="BB256" i="1"/>
  <c r="BC256" i="1" s="1"/>
  <c r="BB224" i="1"/>
  <c r="BC224" i="1" s="1"/>
  <c r="BB184" i="1"/>
  <c r="BC184" i="1" s="1"/>
  <c r="AZ239" i="1"/>
  <c r="BA239" i="1" s="1"/>
  <c r="BB285" i="1"/>
  <c r="BC285" i="1" s="1"/>
  <c r="AZ285" i="1"/>
  <c r="BA285" i="1" s="1"/>
  <c r="AZ207" i="1"/>
  <c r="BA207" i="1" s="1"/>
  <c r="AZ278" i="1"/>
  <c r="BA278" i="1" s="1"/>
  <c r="AZ246" i="1"/>
  <c r="BA246" i="1" s="1"/>
  <c r="BB230" i="1"/>
  <c r="BC230" i="1" s="1"/>
  <c r="AZ214" i="1"/>
  <c r="BA214" i="1" s="1"/>
  <c r="AZ190" i="1"/>
  <c r="BA190" i="1" s="1"/>
  <c r="AZ182" i="1"/>
  <c r="BA182" i="1" s="1"/>
  <c r="AZ174" i="1"/>
  <c r="BA174" i="1" s="1"/>
  <c r="BB166" i="1"/>
  <c r="BC166" i="1" s="1"/>
  <c r="AZ166" i="1"/>
  <c r="BA166" i="1" s="1"/>
  <c r="AZ158" i="1"/>
  <c r="BA158" i="1" s="1"/>
  <c r="BB35" i="1"/>
  <c r="BC35" i="1" s="1"/>
  <c r="BB273" i="1"/>
  <c r="BC273" i="1" s="1"/>
  <c r="BB282" i="1"/>
  <c r="BC282" i="1" s="1"/>
  <c r="BB274" i="1"/>
  <c r="BC274" i="1" s="1"/>
  <c r="BB258" i="1"/>
  <c r="BC258" i="1" s="1"/>
  <c r="BB250" i="1"/>
  <c r="BC250" i="1" s="1"/>
  <c r="BB194" i="1"/>
  <c r="BC194" i="1" s="1"/>
  <c r="BB186" i="1"/>
  <c r="BC186" i="1" s="1"/>
  <c r="BB281" i="1"/>
  <c r="BC281" i="1" s="1"/>
  <c r="BB257" i="1"/>
  <c r="BC257" i="1" s="1"/>
  <c r="BB249" i="1"/>
  <c r="BC249" i="1" s="1"/>
  <c r="BB217" i="1"/>
  <c r="BC217" i="1" s="1"/>
  <c r="BB209" i="1"/>
  <c r="BC209" i="1" s="1"/>
  <c r="BB193" i="1"/>
  <c r="BC193" i="1" s="1"/>
  <c r="BB185" i="1"/>
  <c r="BC185" i="1" s="1"/>
  <c r="BB43" i="1"/>
  <c r="BC43" i="1" s="1"/>
  <c r="BB21" i="1"/>
  <c r="BB272" i="1"/>
  <c r="BC272" i="1" s="1"/>
  <c r="BB248" i="1"/>
  <c r="BC248" i="1" s="1"/>
  <c r="BB240" i="1"/>
  <c r="BC240" i="1" s="1"/>
  <c r="BB232" i="1"/>
  <c r="BC232" i="1" s="1"/>
  <c r="BB216" i="1"/>
  <c r="BC216" i="1" s="1"/>
  <c r="BB208" i="1"/>
  <c r="BC208" i="1" s="1"/>
  <c r="BB200" i="1"/>
  <c r="BC200" i="1" s="1"/>
  <c r="BB192" i="1"/>
  <c r="BC192" i="1" s="1"/>
  <c r="BB176" i="1"/>
  <c r="BC176" i="1" s="1"/>
  <c r="BB168" i="1"/>
  <c r="BC168" i="1" s="1"/>
  <c r="BB160" i="1"/>
  <c r="BC160" i="1" s="1"/>
  <c r="BB109" i="1"/>
  <c r="BB279" i="1"/>
  <c r="BC279" i="1" s="1"/>
  <c r="BB271" i="1"/>
  <c r="BC271" i="1" s="1"/>
  <c r="AZ255" i="1"/>
  <c r="BA255" i="1" s="1"/>
  <c r="AZ247" i="1"/>
  <c r="BA247" i="1" s="1"/>
  <c r="AZ231" i="1"/>
  <c r="BA231" i="1" s="1"/>
  <c r="AZ223" i="1"/>
  <c r="BA223" i="1" s="1"/>
  <c r="BB215" i="1"/>
  <c r="BC215" i="1" s="1"/>
  <c r="AZ215" i="1"/>
  <c r="BA215" i="1" s="1"/>
  <c r="BB207" i="1"/>
  <c r="BC207" i="1" s="1"/>
  <c r="AZ191" i="1"/>
  <c r="BA191" i="1" s="1"/>
  <c r="BB108" i="1"/>
  <c r="BC108" i="1" s="1"/>
  <c r="BB28" i="1"/>
  <c r="BC28" i="1" s="1"/>
  <c r="AZ216" i="1"/>
  <c r="BA216" i="1" s="1"/>
  <c r="AZ250" i="1"/>
  <c r="BA250" i="1" s="1"/>
  <c r="BB31" i="1"/>
  <c r="BC31" i="1" s="1"/>
  <c r="AZ280" i="1"/>
  <c r="BA280" i="1" s="1"/>
  <c r="AZ272" i="1"/>
  <c r="BA272" i="1" s="1"/>
  <c r="AZ264" i="1"/>
  <c r="BA264" i="1" s="1"/>
  <c r="AZ256" i="1"/>
  <c r="BA256" i="1" s="1"/>
  <c r="AZ248" i="1"/>
  <c r="BA248" i="1" s="1"/>
  <c r="AZ240" i="1"/>
  <c r="BA240" i="1" s="1"/>
  <c r="AZ232" i="1"/>
  <c r="BA232" i="1" s="1"/>
  <c r="AZ224" i="1"/>
  <c r="BA224" i="1" s="1"/>
  <c r="AZ208" i="1"/>
  <c r="BA208" i="1" s="1"/>
  <c r="AZ200" i="1"/>
  <c r="BA200" i="1" s="1"/>
  <c r="AZ192" i="1"/>
  <c r="BA192" i="1" s="1"/>
  <c r="AZ183" i="1"/>
  <c r="BA183" i="1" s="1"/>
  <c r="AZ173" i="1"/>
  <c r="BA173" i="1" s="1"/>
  <c r="AZ164" i="1"/>
  <c r="BA164" i="1" s="1"/>
  <c r="AZ155" i="1"/>
  <c r="BA155" i="1" s="1"/>
  <c r="AZ21" i="1"/>
  <c r="AZ270" i="1"/>
  <c r="BA270" i="1" s="1"/>
  <c r="AZ262" i="1"/>
  <c r="BA262" i="1" s="1"/>
  <c r="AZ254" i="1"/>
  <c r="BA254" i="1" s="1"/>
  <c r="AZ238" i="1"/>
  <c r="BA238" i="1" s="1"/>
  <c r="AZ230" i="1"/>
  <c r="BA230" i="1" s="1"/>
  <c r="AZ222" i="1"/>
  <c r="BA222" i="1" s="1"/>
  <c r="AZ206" i="1"/>
  <c r="BA206" i="1" s="1"/>
  <c r="AZ198" i="1"/>
  <c r="BA198" i="1" s="1"/>
  <c r="AZ180" i="1"/>
  <c r="BA180" i="1" s="1"/>
  <c r="AZ171" i="1"/>
  <c r="BA171" i="1" s="1"/>
  <c r="AZ162" i="1"/>
  <c r="BA162" i="1" s="1"/>
  <c r="AZ269" i="1"/>
  <c r="BA269" i="1" s="1"/>
  <c r="AZ261" i="1"/>
  <c r="BA261" i="1" s="1"/>
  <c r="AZ237" i="1"/>
  <c r="BA237" i="1" s="1"/>
  <c r="AZ229" i="1"/>
  <c r="BA229" i="1" s="1"/>
  <c r="AZ205" i="1"/>
  <c r="BA205" i="1" s="1"/>
  <c r="AZ197" i="1"/>
  <c r="BA197" i="1" s="1"/>
  <c r="AZ188" i="1"/>
  <c r="BA188" i="1" s="1"/>
  <c r="AZ179" i="1"/>
  <c r="BA179" i="1" s="1"/>
  <c r="AZ170" i="1"/>
  <c r="BA170" i="1" s="1"/>
  <c r="AZ161" i="1"/>
  <c r="BA161" i="1" s="1"/>
  <c r="AZ44" i="1"/>
  <c r="BA44" i="1" s="1"/>
  <c r="AZ284" i="1"/>
  <c r="BA284" i="1" s="1"/>
  <c r="AZ276" i="1"/>
  <c r="BA276" i="1" s="1"/>
  <c r="AZ268" i="1"/>
  <c r="BA268" i="1" s="1"/>
  <c r="AZ260" i="1"/>
  <c r="BA260" i="1" s="1"/>
  <c r="AZ252" i="1"/>
  <c r="BA252" i="1" s="1"/>
  <c r="AZ244" i="1"/>
  <c r="BA244" i="1" s="1"/>
  <c r="AZ236" i="1"/>
  <c r="BA236" i="1" s="1"/>
  <c r="AZ228" i="1"/>
  <c r="BA228" i="1" s="1"/>
  <c r="AZ220" i="1"/>
  <c r="BA220" i="1" s="1"/>
  <c r="AZ212" i="1"/>
  <c r="BA212" i="1" s="1"/>
  <c r="AZ204" i="1"/>
  <c r="BA204" i="1" s="1"/>
  <c r="AZ196" i="1"/>
  <c r="BA196" i="1" s="1"/>
  <c r="AZ187" i="1"/>
  <c r="BA187" i="1" s="1"/>
  <c r="AZ178" i="1"/>
  <c r="BA178" i="1" s="1"/>
  <c r="AZ169" i="1"/>
  <c r="BA169" i="1" s="1"/>
  <c r="AZ160" i="1"/>
  <c r="BA160" i="1" s="1"/>
  <c r="BA28" i="1"/>
  <c r="AZ283" i="1"/>
  <c r="BA283" i="1" s="1"/>
  <c r="AZ275" i="1"/>
  <c r="BA275" i="1" s="1"/>
  <c r="AZ267" i="1"/>
  <c r="BA267" i="1" s="1"/>
  <c r="AZ259" i="1"/>
  <c r="BA259" i="1" s="1"/>
  <c r="AZ251" i="1"/>
  <c r="BA251" i="1" s="1"/>
  <c r="AZ243" i="1"/>
  <c r="BA243" i="1" s="1"/>
  <c r="AZ235" i="1"/>
  <c r="BA235" i="1" s="1"/>
  <c r="AZ227" i="1"/>
  <c r="BA227" i="1" s="1"/>
  <c r="AZ219" i="1"/>
  <c r="BA219" i="1" s="1"/>
  <c r="AZ211" i="1"/>
  <c r="BA211" i="1" s="1"/>
  <c r="AZ203" i="1"/>
  <c r="BA203" i="1" s="1"/>
  <c r="AZ195" i="1"/>
  <c r="BA195" i="1" s="1"/>
  <c r="AZ186" i="1"/>
  <c r="BA186" i="1" s="1"/>
  <c r="AZ177" i="1"/>
  <c r="BA177" i="1" s="1"/>
  <c r="AZ168" i="1"/>
  <c r="BA168" i="1" s="1"/>
  <c r="AZ159" i="1"/>
  <c r="BA159" i="1" s="1"/>
  <c r="AZ282" i="1"/>
  <c r="BA282" i="1" s="1"/>
  <c r="AZ274" i="1"/>
  <c r="BA274" i="1" s="1"/>
  <c r="AZ266" i="1"/>
  <c r="BA266" i="1" s="1"/>
  <c r="AZ258" i="1"/>
  <c r="BA258" i="1" s="1"/>
  <c r="AZ242" i="1"/>
  <c r="BA242" i="1" s="1"/>
  <c r="AZ234" i="1"/>
  <c r="BA234" i="1" s="1"/>
  <c r="AZ226" i="1"/>
  <c r="BA226" i="1" s="1"/>
  <c r="AZ218" i="1"/>
  <c r="BA218" i="1" s="1"/>
  <c r="AZ210" i="1"/>
  <c r="BA210" i="1" s="1"/>
  <c r="AZ202" i="1"/>
  <c r="BA202" i="1" s="1"/>
  <c r="AZ194" i="1"/>
  <c r="BA194" i="1" s="1"/>
  <c r="BD194" i="1" s="1"/>
  <c r="AZ185" i="1"/>
  <c r="BA185" i="1" s="1"/>
  <c r="AZ176" i="1"/>
  <c r="BA176" i="1" s="1"/>
  <c r="AZ167" i="1"/>
  <c r="BA167" i="1" s="1"/>
  <c r="BA23" i="1"/>
  <c r="AZ281" i="1"/>
  <c r="BA281" i="1" s="1"/>
  <c r="AZ273" i="1"/>
  <c r="BA273" i="1" s="1"/>
  <c r="AZ265" i="1"/>
  <c r="BA265" i="1" s="1"/>
  <c r="AZ257" i="1"/>
  <c r="BA257" i="1" s="1"/>
  <c r="AZ249" i="1"/>
  <c r="BA249" i="1" s="1"/>
  <c r="BD249" i="1" s="1"/>
  <c r="AZ241" i="1"/>
  <c r="BA241" i="1" s="1"/>
  <c r="AZ233" i="1"/>
  <c r="BA233" i="1" s="1"/>
  <c r="AZ225" i="1"/>
  <c r="BA225" i="1" s="1"/>
  <c r="AZ217" i="1"/>
  <c r="BA217" i="1" s="1"/>
  <c r="AZ209" i="1"/>
  <c r="BA209" i="1" s="1"/>
  <c r="AZ201" i="1"/>
  <c r="BA201" i="1" s="1"/>
  <c r="AZ193" i="1"/>
  <c r="BA193" i="1" s="1"/>
  <c r="AZ184" i="1"/>
  <c r="BA184" i="1" s="1"/>
  <c r="AZ175" i="1"/>
  <c r="BA175" i="1" s="1"/>
  <c r="AZ156" i="1"/>
  <c r="BA156" i="1" s="1"/>
  <c r="BD212" i="1" l="1"/>
  <c r="BC97" i="1"/>
  <c r="BD161" i="1"/>
  <c r="BA46" i="1"/>
  <c r="AZ20" i="1"/>
  <c r="BA20" i="1" s="1"/>
  <c r="AZ103" i="1"/>
  <c r="AZ104" i="1" s="1"/>
  <c r="AZ105" i="1" s="1"/>
  <c r="AZ106" i="1" s="1"/>
  <c r="BC109" i="1"/>
  <c r="BB110" i="1"/>
  <c r="BC110" i="1" s="1"/>
  <c r="BA109" i="1"/>
  <c r="AZ110" i="1"/>
  <c r="BA110" i="1" s="1"/>
  <c r="AZ114" i="1"/>
  <c r="BA114" i="1" s="1"/>
  <c r="BD114" i="1" s="1"/>
  <c r="BB88" i="1"/>
  <c r="BB89" i="1" s="1"/>
  <c r="BD225" i="1"/>
  <c r="BD274" i="1"/>
  <c r="BD192" i="1"/>
  <c r="BD280" i="1"/>
  <c r="BD276" i="1"/>
  <c r="BD283" i="1"/>
  <c r="AZ16" i="1"/>
  <c r="BA16" i="1" s="1"/>
  <c r="BB100" i="1"/>
  <c r="BC100" i="1" s="1"/>
  <c r="BC99" i="1"/>
  <c r="BD204" i="1"/>
  <c r="BC98" i="1"/>
  <c r="BD235" i="1"/>
  <c r="BD268" i="1"/>
  <c r="AY12" i="2"/>
  <c r="AZ12" i="2" s="1"/>
  <c r="BC12" i="2" s="1"/>
  <c r="BA91" i="1"/>
  <c r="BD164" i="1"/>
  <c r="BD228" i="1"/>
  <c r="BA26" i="1"/>
  <c r="BD26" i="1" s="1"/>
  <c r="AZ93" i="1"/>
  <c r="BA92" i="1"/>
  <c r="BB92" i="1"/>
  <c r="BC91" i="1"/>
  <c r="AZ89" i="1"/>
  <c r="BA87" i="1"/>
  <c r="BD87" i="1" s="1"/>
  <c r="AZ88" i="1"/>
  <c r="BA88" i="1" s="1"/>
  <c r="BA97" i="1"/>
  <c r="AZ98" i="1"/>
  <c r="AZ99" i="1" s="1"/>
  <c r="BB101" i="1"/>
  <c r="BB102" i="1" s="1"/>
  <c r="BB103" i="1" s="1"/>
  <c r="BB104" i="1" s="1"/>
  <c r="BB105" i="1" s="1"/>
  <c r="BB106" i="1" s="1"/>
  <c r="BA102" i="1"/>
  <c r="BA101" i="1"/>
  <c r="AZ12" i="1"/>
  <c r="BA12" i="1" s="1"/>
  <c r="BD261" i="1"/>
  <c r="AZ29" i="1"/>
  <c r="AZ30" i="1" s="1"/>
  <c r="BA30" i="1" s="1"/>
  <c r="BD47" i="1"/>
  <c r="BD278" i="1"/>
  <c r="BD269" i="1"/>
  <c r="BB45" i="1"/>
  <c r="BC45" i="1" s="1"/>
  <c r="BD241" i="1"/>
  <c r="BD186" i="1"/>
  <c r="BC11" i="1"/>
  <c r="BD11" i="1" s="1"/>
  <c r="AZ45" i="1"/>
  <c r="AZ32" i="1"/>
  <c r="BA32" i="1" s="1"/>
  <c r="BA31" i="1"/>
  <c r="BD31" i="1" s="1"/>
  <c r="BD208" i="1"/>
  <c r="BD179" i="1"/>
  <c r="AZ25" i="1"/>
  <c r="BA25" i="1" s="1"/>
  <c r="BB32" i="1"/>
  <c r="BC32" i="1" s="1"/>
  <c r="BD266" i="1"/>
  <c r="BD237" i="1"/>
  <c r="BB27" i="1"/>
  <c r="BC27" i="1" s="1"/>
  <c r="BD27" i="1" s="1"/>
  <c r="AZ36" i="1"/>
  <c r="BA36" i="1" s="1"/>
  <c r="BD246" i="1"/>
  <c r="BB36" i="1"/>
  <c r="BC36" i="1" s="1"/>
  <c r="AY13" i="2"/>
  <c r="AZ13" i="2" s="1"/>
  <c r="BB29" i="1"/>
  <c r="BA13" i="2"/>
  <c r="BB13" i="2" s="1"/>
  <c r="BC13" i="2" s="1"/>
  <c r="BB34" i="1"/>
  <c r="BC34" i="1" s="1"/>
  <c r="AZ34" i="1"/>
  <c r="BA34" i="1" s="1"/>
  <c r="BD219" i="1"/>
  <c r="BD108" i="1"/>
  <c r="BD257" i="1"/>
  <c r="BD250" i="1"/>
  <c r="BC19" i="1"/>
  <c r="BC20" i="1"/>
  <c r="BC15" i="1"/>
  <c r="BD15" i="1" s="1"/>
  <c r="BB16" i="1"/>
  <c r="BC16" i="1" s="1"/>
  <c r="BC23" i="1"/>
  <c r="BD23" i="1" s="1"/>
  <c r="BB24" i="1"/>
  <c r="BA13" i="1"/>
  <c r="AZ14" i="1"/>
  <c r="BA14" i="1" s="1"/>
  <c r="BD14" i="1" s="1"/>
  <c r="BA19" i="1"/>
  <c r="BA21" i="1"/>
  <c r="AZ22" i="1"/>
  <c r="BA22" i="1" s="1"/>
  <c r="BC21" i="1"/>
  <c r="BB22" i="1"/>
  <c r="BC22" i="1" s="1"/>
  <c r="BA17" i="1"/>
  <c r="BD17" i="1" s="1"/>
  <c r="AZ18" i="1"/>
  <c r="BA18" i="1" s="1"/>
  <c r="BD18" i="1" s="1"/>
  <c r="BC13" i="1"/>
  <c r="BD206" i="1"/>
  <c r="BD107" i="1"/>
  <c r="BD184" i="1"/>
  <c r="BD265" i="1"/>
  <c r="BD273" i="1"/>
  <c r="BD259" i="1"/>
  <c r="BD195" i="1"/>
  <c r="BD198" i="1"/>
  <c r="BD236" i="1"/>
  <c r="BD217" i="1"/>
  <c r="BD234" i="1"/>
  <c r="BD232" i="1"/>
  <c r="BD258" i="1"/>
  <c r="BD262" i="1"/>
  <c r="BD97" i="1"/>
  <c r="BD157" i="1"/>
  <c r="BD214" i="1"/>
  <c r="BD156" i="1"/>
  <c r="BD233" i="1"/>
  <c r="BD227" i="1"/>
  <c r="BD35" i="1"/>
  <c r="BD182" i="1"/>
  <c r="BD271" i="1"/>
  <c r="BD202" i="1"/>
  <c r="BD218" i="1"/>
  <c r="BD282" i="1"/>
  <c r="BD254" i="1"/>
  <c r="BD226" i="1"/>
  <c r="BD243" i="1"/>
  <c r="BD220" i="1"/>
  <c r="BD284" i="1"/>
  <c r="BD190" i="1"/>
  <c r="BD176" i="1"/>
  <c r="BD113" i="1"/>
  <c r="BD115" i="1"/>
  <c r="BD46" i="1"/>
  <c r="BD33" i="1"/>
  <c r="BD238" i="1"/>
  <c r="BD251" i="1"/>
  <c r="BD209" i="1"/>
  <c r="BD178" i="1"/>
  <c r="BD244" i="1"/>
  <c r="BD180" i="1"/>
  <c r="BD173" i="1"/>
  <c r="BD196" i="1"/>
  <c r="BD200" i="1"/>
  <c r="BD264" i="1"/>
  <c r="BD191" i="1"/>
  <c r="BD260" i="1"/>
  <c r="BD216" i="1"/>
  <c r="BD252" i="1"/>
  <c r="BD183" i="1"/>
  <c r="BD277" i="1"/>
  <c r="BD245" i="1"/>
  <c r="BD213" i="1"/>
  <c r="BD12" i="1"/>
  <c r="BD199" i="1"/>
  <c r="BD188" i="1"/>
  <c r="BD210" i="1"/>
  <c r="BD172" i="1"/>
  <c r="BD175" i="1"/>
  <c r="BD272" i="1"/>
  <c r="BD224" i="1"/>
  <c r="BD255" i="1"/>
  <c r="BD253" i="1"/>
  <c r="BD281" i="1"/>
  <c r="BD211" i="1"/>
  <c r="BD275" i="1"/>
  <c r="BD248" i="1"/>
  <c r="BD170" i="1"/>
  <c r="BD270" i="1"/>
  <c r="BD221" i="1"/>
  <c r="BD189" i="1"/>
  <c r="BD230" i="1"/>
  <c r="BD43" i="1"/>
  <c r="BD229" i="1"/>
  <c r="BD168" i="1"/>
  <c r="BD160" i="1"/>
  <c r="BD162" i="1"/>
  <c r="BD256" i="1"/>
  <c r="BD28" i="1"/>
  <c r="BD167" i="1"/>
  <c r="BD166" i="1"/>
  <c r="BD279" i="1"/>
  <c r="BD222" i="1"/>
  <c r="BD44" i="1"/>
  <c r="BD201" i="1"/>
  <c r="BD242" i="1"/>
  <c r="BD285" i="1"/>
  <c r="BD205" i="1"/>
  <c r="BD203" i="1"/>
  <c r="BD267" i="1"/>
  <c r="BD240" i="1"/>
  <c r="BD185" i="1"/>
  <c r="BD163" i="1"/>
  <c r="BD159" i="1"/>
  <c r="BD231" i="1"/>
  <c r="BD193" i="1"/>
  <c r="BD174" i="1"/>
  <c r="BD197" i="1"/>
  <c r="BD171" i="1"/>
  <c r="BD165" i="1"/>
  <c r="BD263" i="1"/>
  <c r="BD207" i="1"/>
  <c r="BD239" i="1"/>
  <c r="BD215" i="1"/>
  <c r="BD247" i="1"/>
  <c r="BD158" i="1"/>
  <c r="BD169" i="1"/>
  <c r="BD155" i="1"/>
  <c r="BD187" i="1"/>
  <c r="BD181" i="1"/>
  <c r="BD223" i="1"/>
  <c r="BD177" i="1"/>
  <c r="BD109" i="1" l="1"/>
  <c r="BC88" i="1"/>
  <c r="BD88" i="1" s="1"/>
  <c r="BD110" i="1"/>
  <c r="BD19" i="1"/>
  <c r="BD16" i="1"/>
  <c r="BD91" i="1"/>
  <c r="BA98" i="1"/>
  <c r="BD98" i="1" s="1"/>
  <c r="BC89" i="1"/>
  <c r="BB90" i="1"/>
  <c r="BC90" i="1" s="1"/>
  <c r="BA89" i="1"/>
  <c r="AZ90" i="1"/>
  <c r="BA90" i="1" s="1"/>
  <c r="BA99" i="1"/>
  <c r="BD99" i="1" s="1"/>
  <c r="AZ100" i="1"/>
  <c r="BA100" i="1" s="1"/>
  <c r="BD100" i="1" s="1"/>
  <c r="BC92" i="1"/>
  <c r="BD92" i="1" s="1"/>
  <c r="BB93" i="1"/>
  <c r="BA93" i="1"/>
  <c r="AZ94" i="1"/>
  <c r="BA103" i="1"/>
  <c r="BC102" i="1"/>
  <c r="BD102" i="1" s="1"/>
  <c r="BC101" i="1"/>
  <c r="BD101" i="1" s="1"/>
  <c r="BD21" i="1"/>
  <c r="BD32" i="1"/>
  <c r="BD36" i="1"/>
  <c r="BD22" i="1"/>
  <c r="BA29" i="1"/>
  <c r="BD20" i="1"/>
  <c r="BA45" i="1"/>
  <c r="BD45" i="1" s="1"/>
  <c r="BB30" i="1"/>
  <c r="BC30" i="1" s="1"/>
  <c r="BD30" i="1" s="1"/>
  <c r="BC29" i="1"/>
  <c r="BD34" i="1"/>
  <c r="BD13" i="1"/>
  <c r="BB25" i="1"/>
  <c r="BC25" i="1" s="1"/>
  <c r="BD25" i="1" s="1"/>
  <c r="BC24" i="1"/>
  <c r="BD24" i="1" s="1"/>
  <c r="AU8" i="1"/>
  <c r="AS8" i="1"/>
  <c r="AQ8" i="1"/>
  <c r="BD89" i="1" l="1"/>
  <c r="BD90" i="1"/>
  <c r="BA94" i="1"/>
  <c r="AZ95" i="1"/>
  <c r="BC93" i="1"/>
  <c r="BD93" i="1" s="1"/>
  <c r="BB94" i="1"/>
  <c r="BA104" i="1"/>
  <c r="BC103" i="1"/>
  <c r="BD103" i="1" s="1"/>
  <c r="BD29" i="1"/>
  <c r="AV8" i="1"/>
  <c r="AR9" i="2"/>
  <c r="AU9" i="2" s="1"/>
  <c r="AP9" i="2"/>
  <c r="AL8" i="2"/>
  <c r="BB95" i="1" l="1"/>
  <c r="BC94" i="1"/>
  <c r="BD94" i="1" s="1"/>
  <c r="BA95" i="1"/>
  <c r="AZ96" i="1"/>
  <c r="BA96" i="1" s="1"/>
  <c r="BA106" i="1"/>
  <c r="BA105" i="1"/>
  <c r="BC104" i="1"/>
  <c r="BD104" i="1" s="1"/>
  <c r="AK8" i="2"/>
  <c r="O8" i="2"/>
  <c r="N8" i="1"/>
  <c r="AZ8" i="1" s="1"/>
  <c r="AZ9" i="1" s="1"/>
  <c r="AZ10" i="1" s="1"/>
  <c r="AY8" i="2" l="1"/>
  <c r="AY9" i="2" s="1"/>
  <c r="AZ9" i="2" s="1"/>
  <c r="BA8" i="2"/>
  <c r="BA9" i="2" s="1"/>
  <c r="BB9" i="2" s="1"/>
  <c r="BB96" i="1"/>
  <c r="BC96" i="1" s="1"/>
  <c r="BD96" i="1" s="1"/>
  <c r="BC95" i="1"/>
  <c r="BD95" i="1" s="1"/>
  <c r="BC106" i="1"/>
  <c r="BD106" i="1" s="1"/>
  <c r="BC105" i="1"/>
  <c r="BD105" i="1" s="1"/>
  <c r="BA10" i="1"/>
  <c r="BA9" i="1"/>
  <c r="BA8" i="1"/>
  <c r="AL8" i="1"/>
  <c r="BB8" i="1" s="1"/>
  <c r="BB9" i="1" s="1"/>
  <c r="AZ8" i="2" l="1"/>
  <c r="BB8" i="2"/>
  <c r="BC8" i="2" s="1"/>
  <c r="BC9" i="1"/>
  <c r="BD9" i="1" s="1"/>
  <c r="BB10" i="1"/>
  <c r="BC10" i="1" s="1"/>
  <c r="BD10" i="1" s="1"/>
  <c r="BC8" i="1"/>
  <c r="BD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7" authorId="0" shapeId="0" xr:uid="{9055D484-6563-41CC-B1EB-3ADB9447B3AF}">
      <text>
        <r>
          <rPr>
            <b/>
            <sz val="9"/>
            <color indexed="81"/>
            <rFont val="Tahoma"/>
            <family val="2"/>
          </rPr>
          <t>Paula Ruiz:</t>
        </r>
        <r>
          <rPr>
            <sz val="9"/>
            <color indexed="81"/>
            <rFont val="Tahoma"/>
            <family val="2"/>
          </rPr>
          <t xml:space="preserve">
Seleccionar de la lista desplegable.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7" authorId="0" shapeId="0" xr:uid="{75084D37-A946-4F1D-8F79-5C9B2BA9EA8D}">
      <text>
        <r>
          <rPr>
            <b/>
            <sz val="9"/>
            <color indexed="81"/>
            <rFont val="Tahoma"/>
            <family val="2"/>
          </rPr>
          <t>Paula Ruiz:</t>
        </r>
        <r>
          <rPr>
            <sz val="9"/>
            <color indexed="81"/>
            <rFont val="Tahoma"/>
            <family val="2"/>
          </rPr>
          <t xml:space="preserve">
Seleccionar de la lista desplegable.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I7" authorId="0" shapeId="0" xr:uid="{7255BCFC-92C8-4A71-9F9B-C2FF1BB811BF}">
      <text>
        <r>
          <rPr>
            <b/>
            <sz val="9"/>
            <color indexed="81"/>
            <rFont val="Tahoma"/>
            <family val="2"/>
          </rPr>
          <t>Paula Ruiz:</t>
        </r>
        <r>
          <rPr>
            <sz val="9"/>
            <color indexed="81"/>
            <rFont val="Tahoma"/>
            <family val="2"/>
          </rPr>
          <t xml:space="preserve">
Seleccionar de la lista desplegable.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I7" authorId="0" shapeId="0" xr:uid="{DA1406D0-2194-42BE-B644-EE54068846A5}">
      <text>
        <r>
          <rPr>
            <b/>
            <sz val="9"/>
            <color indexed="81"/>
            <rFont val="Tahoma"/>
            <family val="2"/>
          </rPr>
          <t>Paula Ruiz:</t>
        </r>
        <r>
          <rPr>
            <sz val="9"/>
            <color indexed="81"/>
            <rFont val="Tahoma"/>
            <family val="2"/>
          </rPr>
          <t xml:space="preserve">
Seleccionar de la lista desplegable.
</t>
        </r>
      </text>
    </comment>
  </commentList>
</comments>
</file>

<file path=xl/sharedStrings.xml><?xml version="1.0" encoding="utf-8"?>
<sst xmlns="http://schemas.openxmlformats.org/spreadsheetml/2006/main" count="16260" uniqueCount="1297">
  <si>
    <t>ANÁLISIS DEL RIESGO INHERENTE</t>
  </si>
  <si>
    <t>EVALUACIÓN DEL RIESGO - VALORACIÓN DE LOS CONTROLES</t>
  </si>
  <si>
    <t>EVALUACIÓN DEL RIESGO - NIVEL DEL RIESGO RESIDUAL</t>
  </si>
  <si>
    <t>PLAN DE ACCIÓN</t>
  </si>
  <si>
    <t>AFECTACIÓN</t>
  </si>
  <si>
    <t>ATRIBUTOS</t>
  </si>
  <si>
    <t xml:space="preserve"> PROBABILIDAD RESIDUAL </t>
  </si>
  <si>
    <t>PROBABILIDAD RESIDUAL FINAL</t>
  </si>
  <si>
    <t xml:space="preserve">% IMPACTO RESIDUAL FINAL </t>
  </si>
  <si>
    <t xml:space="preserve">IMPACTO RESIDUAL FINAL </t>
  </si>
  <si>
    <t>ZONA DE RIESGO FINAL</t>
  </si>
  <si>
    <t xml:space="preserve">TRATAMIENTO </t>
  </si>
  <si>
    <t>RESPONSABLE</t>
  </si>
  <si>
    <t>PERIODO DE SEGUIMIENTO</t>
  </si>
  <si>
    <t>FECHA INICIAL</t>
  </si>
  <si>
    <t>FECHA FINAL</t>
  </si>
  <si>
    <t>INDICADOR</t>
  </si>
  <si>
    <t>PROCESO</t>
  </si>
  <si>
    <t>IMPACTO</t>
  </si>
  <si>
    <t xml:space="preserve">CAUSA INMEDIATA </t>
  </si>
  <si>
    <t>CAUSA RAIZ</t>
  </si>
  <si>
    <t>CLASIFICACIÓN  DE RIESGO</t>
  </si>
  <si>
    <t xml:space="preserve">FRECUENCIA </t>
  </si>
  <si>
    <t>%</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</si>
  <si>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</si>
  <si>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</si>
  <si>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</si>
  <si>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</si>
  <si>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</si>
  <si>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</si>
  <si>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</si>
  <si>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</si>
  <si>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</si>
  <si>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</si>
  <si>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</si>
  <si>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</si>
  <si>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</si>
  <si>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</si>
  <si>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</si>
  <si>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</si>
  <si>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</si>
  <si>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</si>
  <si>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</si>
  <si>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</si>
  <si>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t>TIPO DE CONTROL</t>
  </si>
  <si>
    <t>CALIFICACIÓN</t>
  </si>
  <si>
    <t>IMPLEMENTACIÓN</t>
  </si>
  <si>
    <t>DOCUMENTACIÓN</t>
  </si>
  <si>
    <t>FRECUENCIA</t>
  </si>
  <si>
    <t>EVIDENCIA</t>
  </si>
  <si>
    <t>Afectación Reputacional y Económica</t>
  </si>
  <si>
    <t>Usuarios, productos y prácticas</t>
  </si>
  <si>
    <t>Más de 5000 veces por año</t>
  </si>
  <si>
    <t>Si</t>
  </si>
  <si>
    <t>No</t>
  </si>
  <si>
    <t>Correctivo</t>
  </si>
  <si>
    <t>Manual</t>
  </si>
  <si>
    <t>Documentado</t>
  </si>
  <si>
    <t>Continua</t>
  </si>
  <si>
    <t>Con Registro</t>
  </si>
  <si>
    <t>Reducir el Riesgo</t>
  </si>
  <si>
    <t>Preventivo</t>
  </si>
  <si>
    <t>Detectivo</t>
  </si>
  <si>
    <t>Fraude interno</t>
  </si>
  <si>
    <t>De 24 a 500 veces por año</t>
  </si>
  <si>
    <t>Aleatoria</t>
  </si>
  <si>
    <t>Sin Registro</t>
  </si>
  <si>
    <t>Reducir (Mitigar)</t>
  </si>
  <si>
    <t>Ejecución y administración de procesos</t>
  </si>
  <si>
    <t>Automático</t>
  </si>
  <si>
    <t>De 500 veces al año y máximo 5000 veces por año</t>
  </si>
  <si>
    <t>Gestión Documental</t>
  </si>
  <si>
    <t>De 3 a 24 veces por año</t>
  </si>
  <si>
    <t>Sin Documentar</t>
  </si>
  <si>
    <t>Afectación Reputacional</t>
  </si>
  <si>
    <t>OBJETIVO DEL PROCESO</t>
  </si>
  <si>
    <t>OBJETIVO ESTRATÉGICO RELACIONADO</t>
  </si>
  <si>
    <t>REFERENCIA</t>
  </si>
  <si>
    <t>MINISTERIO DEL JUSTICIA Y DEL DERECHO</t>
  </si>
  <si>
    <t>INSTITUTO NACIONAL PENITENCIARIO Y CARCELARIO -INPEC</t>
  </si>
  <si>
    <t>RIESGO
(Descripción)</t>
  </si>
  <si>
    <t>PROBABILIDAD
INHERENTE</t>
  </si>
  <si>
    <t>IMPACTO
INHERENTE</t>
  </si>
  <si>
    <t>NIVEL DE SEVERIDAD INHERENTE</t>
  </si>
  <si>
    <t>C1</t>
  </si>
  <si>
    <t>Nro. DEL CONTROL</t>
  </si>
  <si>
    <t>CONTROLES
(Descripción)</t>
  </si>
  <si>
    <t>MEDIDAS DE RESPUESTA FRENTE A LA MATERIALIZACIÓN</t>
  </si>
  <si>
    <t xml:space="preserve">PLAN DE CONTINGENCIA </t>
  </si>
  <si>
    <t>RESPONSABLE DEL CONTROL</t>
  </si>
  <si>
    <t>Baja</t>
  </si>
  <si>
    <t>Extrema</t>
  </si>
  <si>
    <t>FECHA</t>
  </si>
  <si>
    <t>CAMBIOS</t>
  </si>
  <si>
    <t>ENTE APROBADOR</t>
  </si>
  <si>
    <t>VERSIÓN</t>
  </si>
  <si>
    <t>Aprobación del mapa de riesgos institucional</t>
  </si>
  <si>
    <t>Comité Institucional de Coordinación de Control Interno</t>
  </si>
  <si>
    <t xml:space="preserve">Comité Institucional de Gestión y Desempeño </t>
  </si>
  <si>
    <t>CONTROL DE CAMBIOS MAPA DE RIESGOS VIGENCIA 2022</t>
  </si>
  <si>
    <t>Aprobación en comité de la Politica de Admnistración del Riesgo V4</t>
  </si>
  <si>
    <t>AFECTACIÓN ECONÓMICA Y/O REPUTACIÓNAL</t>
  </si>
  <si>
    <t>Procesos</t>
  </si>
  <si>
    <t>Tipo_de_Riesgo</t>
  </si>
  <si>
    <t>Probabilidad</t>
  </si>
  <si>
    <t>Porcentaje</t>
  </si>
  <si>
    <t>Impacto</t>
  </si>
  <si>
    <t>Tratamiento_del_riesgo</t>
  </si>
  <si>
    <t>Control_Existente</t>
  </si>
  <si>
    <t>Se ejecuta en</t>
  </si>
  <si>
    <t>Evaluación</t>
  </si>
  <si>
    <t>Medidas_de_Respuesta</t>
  </si>
  <si>
    <t>Riesgo de Corrupción</t>
  </si>
  <si>
    <t>Muy Baja</t>
  </si>
  <si>
    <t xml:space="preserve">Leve </t>
  </si>
  <si>
    <t>Aceptar el Riesgo</t>
  </si>
  <si>
    <t>Muy BajaLeve</t>
  </si>
  <si>
    <t>Riesgo de Cumplimiento</t>
  </si>
  <si>
    <t>Menor</t>
  </si>
  <si>
    <t>Evitar el Riesgo</t>
  </si>
  <si>
    <t>Muy BajaMenor</t>
  </si>
  <si>
    <t>Reducir (Compartir)</t>
  </si>
  <si>
    <t>Riesgo de Imagen</t>
  </si>
  <si>
    <t>Media</t>
  </si>
  <si>
    <t>Moderado</t>
  </si>
  <si>
    <t>Compartir el Riesgo</t>
  </si>
  <si>
    <t>Muy BajaModerado</t>
  </si>
  <si>
    <t>Moderada</t>
  </si>
  <si>
    <t>Aceptar el riesgo</t>
  </si>
  <si>
    <t>Riesgo de Tecnología</t>
  </si>
  <si>
    <t>Alta</t>
  </si>
  <si>
    <t>Mayor</t>
  </si>
  <si>
    <t>No se tienen controles para aplicar al impacto</t>
  </si>
  <si>
    <t>Muy BajaMayor</t>
  </si>
  <si>
    <t>Evitar el riesgo</t>
  </si>
  <si>
    <t>Riesgo Estratégico</t>
  </si>
  <si>
    <t>Muy Alta</t>
  </si>
  <si>
    <t xml:space="preserve">Catastrófico </t>
  </si>
  <si>
    <t>Muy BajaCatastrófico</t>
  </si>
  <si>
    <t>Riesgo Financiero</t>
  </si>
  <si>
    <t>Rara Vez</t>
  </si>
  <si>
    <t>Insignificante</t>
  </si>
  <si>
    <t>BajaLeve</t>
  </si>
  <si>
    <t>Documentación</t>
  </si>
  <si>
    <t xml:space="preserve">Frecuencia </t>
  </si>
  <si>
    <t>Evidencia</t>
  </si>
  <si>
    <t>Clasificación de Riesgos</t>
  </si>
  <si>
    <t>Riesgo Operativo</t>
  </si>
  <si>
    <t>Improbable</t>
  </si>
  <si>
    <t>BajaMenor</t>
  </si>
  <si>
    <t>Posible</t>
  </si>
  <si>
    <t>BajaModerado</t>
  </si>
  <si>
    <t>Fraude externo</t>
  </si>
  <si>
    <t>Probable</t>
  </si>
  <si>
    <t>BajaMayor</t>
  </si>
  <si>
    <t>Casi seguro</t>
  </si>
  <si>
    <t>Catastrófico</t>
  </si>
  <si>
    <t>BajaCatastrófico</t>
  </si>
  <si>
    <t>Fallas tecnológicas</t>
  </si>
  <si>
    <t>MediaLeve</t>
  </si>
  <si>
    <t>Relaciones laborales</t>
  </si>
  <si>
    <t>Afectación Económica o presupuestal</t>
  </si>
  <si>
    <t>MediaMenor</t>
  </si>
  <si>
    <t>Gestión Financiera</t>
  </si>
  <si>
    <t>MediaModerado</t>
  </si>
  <si>
    <t>Frecuencia</t>
  </si>
  <si>
    <t>Daños a activos fijos/ eventos externos</t>
  </si>
  <si>
    <t>MediaMayor</t>
  </si>
  <si>
    <t>Máximo 2 veces por año</t>
  </si>
  <si>
    <t>MediaCatastrófico</t>
  </si>
  <si>
    <t>AltaLeve</t>
  </si>
  <si>
    <t>AltaMenor</t>
  </si>
  <si>
    <t>Pérdida Reputacional</t>
  </si>
  <si>
    <t>AltaModerado</t>
  </si>
  <si>
    <t xml:space="preserve">     El riesgo afecta la imagen de alguna área de la organización</t>
  </si>
  <si>
    <t>AltaMayor</t>
  </si>
  <si>
    <t xml:space="preserve">     El riesgo afecta la imagen de la entidad internamente, de conocimiento general, nivel interno, de junta dircetiva y accionistas y/o de provedores</t>
  </si>
  <si>
    <t>AltaCatastrófico</t>
  </si>
  <si>
    <t xml:space="preserve">     El riesgo afecta la imagen de la entidad con algunos usuarios de relevancia frente al logro de los objetivos</t>
  </si>
  <si>
    <t>Muy AltaLeve</t>
  </si>
  <si>
    <t xml:space="preserve">     El riesgo afecta la imagen de de la entidad con efecto publicitario sostenido a nivel de sector administrativo, nivel departamental o municipal</t>
  </si>
  <si>
    <t>Muy AltaMenor</t>
  </si>
  <si>
    <t>Calificación de Impacto</t>
  </si>
  <si>
    <t>Ejecución del Control</t>
  </si>
  <si>
    <t xml:space="preserve">     El riesgo afecta la imagen de la entidad a nivel nacional, con efecto publicitarios sostenible a nivel país</t>
  </si>
  <si>
    <t>Muy AltaModerado</t>
  </si>
  <si>
    <t>Fuerte</t>
  </si>
  <si>
    <t>Muy AltaMayor</t>
  </si>
  <si>
    <t>Muy AltaCatastrófico</t>
  </si>
  <si>
    <t>Débil</t>
  </si>
  <si>
    <t>Mayor a 500 SMLMV</t>
  </si>
  <si>
    <t>Planificación Institucional</t>
  </si>
  <si>
    <t>Comunicación Estratégica</t>
  </si>
  <si>
    <t>Derechos Humanos y Atención al Cliente</t>
  </si>
  <si>
    <t>Seguridad Penitenciaria y Carcelaria</t>
  </si>
  <si>
    <t>Atención Social</t>
  </si>
  <si>
    <t>Tratamiento Penitenciario</t>
  </si>
  <si>
    <t>Directrices Jurídicas del Régimen Penitenciario y Carcelario</t>
  </si>
  <si>
    <t>Gestión del Talento Humano</t>
  </si>
  <si>
    <t>Gestión del Conocimiento Institucional</t>
  </si>
  <si>
    <t>Gestión Legal</t>
  </si>
  <si>
    <t>Gestión de Tecnología e Información</t>
  </si>
  <si>
    <t>Gestión Disciplinaria</t>
  </si>
  <si>
    <t>Logística y Abastecimiento</t>
  </si>
  <si>
    <t>Control Interno</t>
  </si>
  <si>
    <t>Determinar el horizonte institucional mediante la formulación de la plataforma estratégica, lineamientos y metodologías, que permitan el logro de los propósitos organizacionales</t>
  </si>
  <si>
    <t>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t>
  </si>
  <si>
    <t>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t>
  </si>
  <si>
    <t>Ejercer la defensa de los intereses del Instituto, el control de la legalidad de sus actos administrativos y emitir conceptos jurídicos relacionados con el objeto y función de la entidad.</t>
  </si>
  <si>
    <t>Definir políticas, programas y lineamientos institucionales para la aplicación del tratamiento penitenciario a nivel operativo con fines de resocialización de los internos condenados.</t>
  </si>
  <si>
    <t>Asegurar la eficiente y oportuna adquisición, administración y suministro de bienes y servicios de acuerdo a las necesidades de los procesos del INPEC en atención a la normativa vigente.</t>
  </si>
  <si>
    <t>Mantener la disponibilidad del sistema de información del Sistema Penitenciario y Carcelario de manera oportuna, confiable, integral e Innovadora; dando soporte tecnológico a los usuarios y el acceso oportuno a los servicios tecnológicos.</t>
  </si>
  <si>
    <t>Objetivo del proceso</t>
  </si>
  <si>
    <t>Definir políticas y estrategias para el diseño de programas y lineamientos en los servicios de salud y alimentación, actividades ocupacionales y programas de atención psicosocial para atender las necesidades de la población privada de la libertad.</t>
  </si>
  <si>
    <t>Establecer directrices relacionadas con obtener los beneficios legales que se otorgan durante la ejecución de la pena privativa de la libertad o el cumplimiento de la medida de aseguramiento a la población reclusa.</t>
  </si>
  <si>
    <t>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</si>
  <si>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Gestionar la comunicación interna y externa a través del buen uso de los recursos de información para fortalecer el trabajo institucional.</t>
  </si>
  <si>
    <t>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</si>
  <si>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Realizar la formación, capacitación, inducción, instrucción, entrenamiento y reentrenamiento a los actores del Sistema Nacional Penitenciario que así lo requiera y las investigaciones a este ámbito en forma eficiente.</t>
  </si>
  <si>
    <t>Garantizar la función disciplinaria en los servidores públicos del INPEC de forma tal que se inicie y finalice el proceso con las garantías procesales, así como la implementación de políticas de prevención de las conductas que constituyan falta disciplinaria.</t>
  </si>
  <si>
    <t>Ejercer el adecuado control de los recursos financieros asignados al Instituto en cumplimiento a los principios contables y de hacienda pública.</t>
  </si>
  <si>
    <t>Administrar la documentación del Instituto durante todo su ciclo vital de acuerdo a la legislación vigente con el fin de conservar la memoria institucional y proporcionar de manera oportuna la información a usuarios.</t>
  </si>
  <si>
    <t>Garantizar un adecuado flujo de información tanto interna  como externa</t>
  </si>
  <si>
    <t>Diseñar la ruta estratégica con miras a fortalecer la confianza ciudadana y la legitimidad.
Conocer los avances en la consecución de resultados previstos en su marco estratégico.</t>
  </si>
  <si>
    <t>Promover el Mejoramiento Continuo del Instituto</t>
  </si>
  <si>
    <t>Número de herramientas implementadas para la promoción, prevención y diseñadas para la gestión de los Derechos Humanos.
Ejecutar la planeación institucional en el marco de los valores del servicio público.</t>
  </si>
  <si>
    <t>Ejecutar la planeación institucional en el marco de los valores del servicio público.</t>
  </si>
  <si>
    <t>Gestionar un talento humano idóneo, comprometido y transparente, que contribuya al cumplimiento de la misión institucional y los fines del Estado, y alcance su propio desarrollo personal y laboral.</t>
  </si>
  <si>
    <t>Garantizar el orden y la disciplina en los establecimientos de reclusión, el cumplimiento de las penas y las medidas de detención preventiva, todo en el marco del respeto de los derechos humanos y la dignidad de las personas privadas de la libertad, los v</t>
  </si>
  <si>
    <t>Establecer de acuerdo con las políticas institucionales y la normatividad vigente los planes para el desarrollo de los proyectos y programas de atención básica de la población sindicada privada de la libertad y el tratamiento penitenciario de la población</t>
  </si>
  <si>
    <t>Fortalecer la gestión del empleo público aplicando la planeación durante el ciclo del servidor público (ingreso, desarrollo y retiro), para que los servidores penitenciarios desarrollen sus funciones de acuerdo con las condiciones requeridas por la entidad</t>
  </si>
  <si>
    <t>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</si>
  <si>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</si>
  <si>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</si>
  <si>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</si>
  <si>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</si>
  <si>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</si>
  <si>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</si>
  <si>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</si>
  <si>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</si>
  <si>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</si>
  <si>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</si>
  <si>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</si>
  <si>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</si>
  <si>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</si>
  <si>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</si>
  <si>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</si>
  <si>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</si>
  <si>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</si>
  <si>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</si>
  <si>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</si>
  <si>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</si>
  <si>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</si>
  <si>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</si>
  <si>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</si>
  <si>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</si>
  <si>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</si>
  <si>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</si>
  <si>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</si>
  <si>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</si>
  <si>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</si>
  <si>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</si>
  <si>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</si>
  <si>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</si>
  <si>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</si>
  <si>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</si>
  <si>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</si>
  <si>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</si>
  <si>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</si>
  <si>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</si>
  <si>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</si>
  <si>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</si>
  <si>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</si>
  <si>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</si>
  <si>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</si>
  <si>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</si>
  <si>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</si>
  <si>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</si>
  <si>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</si>
  <si>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</si>
  <si>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</si>
  <si>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</si>
  <si>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</si>
  <si>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</si>
  <si>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</si>
  <si>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</si>
  <si>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</si>
  <si>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</si>
  <si>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</si>
  <si>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</si>
  <si>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</si>
  <si>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</si>
  <si>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</si>
  <si>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</si>
  <si>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</si>
  <si>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</si>
  <si>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</si>
  <si>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</si>
  <si>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</si>
  <si>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</si>
  <si>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</si>
  <si>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</si>
  <si>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</si>
  <si>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</si>
  <si>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</si>
  <si>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</si>
  <si>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</si>
  <si>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</si>
  <si>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</si>
  <si>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</si>
  <si>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</si>
  <si>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</si>
  <si>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</si>
  <si>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</si>
  <si>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</si>
  <si>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</si>
  <si>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</si>
  <si>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</si>
  <si>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</si>
  <si>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</si>
  <si>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</si>
  <si>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</si>
  <si>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</si>
  <si>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</si>
  <si>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</si>
  <si>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</si>
  <si>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</si>
  <si>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</si>
  <si>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</si>
  <si>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</si>
  <si>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</si>
  <si>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</si>
  <si>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</si>
  <si>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</si>
  <si>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</si>
  <si>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</si>
  <si>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</si>
  <si>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</si>
  <si>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</si>
  <si>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</si>
  <si>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</si>
  <si>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</si>
  <si>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</si>
  <si>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</si>
  <si>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</si>
  <si>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</si>
  <si>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</si>
  <si>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Afectación  Económica</t>
  </si>
  <si>
    <t>C2</t>
  </si>
  <si>
    <t>C3</t>
  </si>
  <si>
    <t>C4</t>
  </si>
  <si>
    <t>C5</t>
  </si>
  <si>
    <t>C6</t>
  </si>
  <si>
    <t>C7</t>
  </si>
  <si>
    <t>C8</t>
  </si>
  <si>
    <t>FACTOR DE RIESGO</t>
  </si>
  <si>
    <t>Talento Humano</t>
  </si>
  <si>
    <t>Tecnología</t>
  </si>
  <si>
    <t>Infraestructura</t>
  </si>
  <si>
    <t>Eventos externos</t>
  </si>
  <si>
    <t>Afectación menor a 10 SMLMV</t>
  </si>
  <si>
    <t>Entre 10 y 50 SMLMV</t>
  </si>
  <si>
    <t>Entre 50 y 100 SMLMV</t>
  </si>
  <si>
    <t>Entre 100 y 500 SMLMV</t>
  </si>
  <si>
    <t xml:space="preserve"> MAPA DE RIESGOS INSTITUCIONAL VIGENCIA 2022, VERSIÓN 1
(INCLUYE LOS RIESGOS DE GESTIÓN Y DE SEGURIDAD DIGITAL)</t>
  </si>
  <si>
    <t>Sin registro</t>
  </si>
  <si>
    <t xml:space="preserve"> MAPA DE RIESGOS INSTITUCIONAL VIGENCIA 2022, VERSIÓN 1
(MAPA DE RIESGOS DE CORRUPCIÓN)</t>
  </si>
  <si>
    <t>DE GESTIÓN</t>
  </si>
  <si>
    <t>DE CORRUPCIÓN</t>
  </si>
  <si>
    <t>DE SEGURIDAD DIGITAL</t>
  </si>
  <si>
    <t>CLASIFICACIÓN  DEL RIESGO</t>
  </si>
  <si>
    <t>Al menos  1 vez en los últimos 5 años</t>
  </si>
  <si>
    <t>Al menos  1 vez en los últimos 2 años</t>
  </si>
  <si>
    <t>Más de 1 vez al año</t>
  </si>
  <si>
    <t>No se ha presentado en los últimos años</t>
  </si>
  <si>
    <t>Al menos  1 vez en el último año</t>
  </si>
  <si>
    <t xml:space="preserve">Posibilidad de recibir o solicitar cualquier dádiva o beneficio a nombre propio o de terceros a cambio de manipular una auditoria. </t>
  </si>
  <si>
    <t>Presión, injerencia, amenazas de terceros interesados en generar incumplimiento en los deberes del auditor, conllevando a perdida de objetividad.</t>
  </si>
  <si>
    <t xml:space="preserve">Noticias falsas  o con falta de verificación  </t>
  </si>
  <si>
    <t xml:space="preserve">Desinformación  en las redes . En los medios de comunicación no verificación con la fuente </t>
  </si>
  <si>
    <t>Oficina Asesora de Comunicaciones</t>
  </si>
  <si>
    <t>Implementación de una campaña para el adecuado uso de redes sociales, que implique la imagen institucional</t>
  </si>
  <si>
    <t>Cuatrimestral</t>
  </si>
  <si>
    <t xml:space="preserve">Si se presenta la materialización del riesgo, se deben ejecutar las siguiente acciones cuyo objetivo principal es reducir los daños que se puedan producir (impacto): 
1. Elaboración de boletín dirigido a medios de comunicación.
2. Aclaración a través de la declaración del vocero oficial.
</t>
  </si>
  <si>
    <t>Posibilidad de afectación reputacional por el incumplimiento en la formulación y seguimiento de la planeación institucional a nivel nacional</t>
  </si>
  <si>
    <t>Inoportunidad en la formulación de la planeación institucional de acuerdo al Decreto 612</t>
  </si>
  <si>
    <t>No formulación y/o seguimiento de la planeación institucional</t>
  </si>
  <si>
    <t>Oficina Asesora de Planeación
DIREG y ERON</t>
  </si>
  <si>
    <t>DIREG y ERON</t>
  </si>
  <si>
    <t>N/A</t>
  </si>
  <si>
    <t>Si se presenta la materialización del riesgo, se deben ejecutar las siguiente acciones cuyo objetivo principal es reducir los daños que se puedan producir (impacto): 
1.Informe de la situación presentada.
2. Requerimiento a las Direcciones Regionales y ERON
3. Llamados de atención pertinentes</t>
  </si>
  <si>
    <t>Falta de gestión y o efectividad por parte de los responsables de cada indicador.</t>
  </si>
  <si>
    <t xml:space="preserve">No cumplimiento metas sinergia establecidas en el tablero de control de presidencia </t>
  </si>
  <si>
    <t>Oficina Asesora de Planeación
Grupo Planeación Estratégica</t>
  </si>
  <si>
    <t>Si se presenta la materialización del riesgo, se deben ejecutar las siguiente acciones cuyo objetivo principal es reducir los daños que se puedan producir (impacto): 
1. Mesas de trabajo para generar plan de mejoramiento de manera inmediata.
2. En caso de algún incumplimiento por parte de la (s) regional(es) o ERON, atienden la retroalimentación y ejecutan las acciones de mejora</t>
  </si>
  <si>
    <t>Posibilidad de afectación reputacional y/o económica por el incumplimiento metas sinergia establecidas en el tablero de control de presidencia debido a la falta de gestión y/o o efectividad por parte de los responsables de cada indicador.</t>
  </si>
  <si>
    <t>Retroalimentación en caso de reportarse información incompleta, sin evidencia o registro de calidad de cumplimiento, la OFPLA solicitará a través de correo electrónico al responsable de la meta, el soporte respectivo para proceder a su verificación definiendo tiempos perentorios de cumplimiento.</t>
  </si>
  <si>
    <t>Anual</t>
  </si>
  <si>
    <t>Posibilidad de afectación reputacional por publicar o suministrar información estadística sociodemográfica de la PPL a cargo del INPEC que no corresponde a la realidad, debido al inadecuado registro de información de los encargados de alimentar la base de datos del sistema en el aplicativo SISIPEC WEB o desconocimiento del procedimiento.</t>
  </si>
  <si>
    <t>Inadecuado registro de información de los encargados de alimentar la base de datos del sistema.</t>
  </si>
  <si>
    <t>Desconocimiento del marco normativo o procedimientos para el correcto registro de información en el aplicativo SISIPEC WEB.</t>
  </si>
  <si>
    <t>Oficina Asesora de Planeación - Grupo Estadística</t>
  </si>
  <si>
    <t>Mensual</t>
  </si>
  <si>
    <t>Oficina Asesora de Planeación
Grupo Estadística</t>
  </si>
  <si>
    <t>Si se presenta la materialización del riesgo, se deben ejecutar las siguiente acciones cuyo objetivo principal es reducir los daños que se puedan producir (impacto): 
1. Verificar cual fue la situación presentada acudiendo a la fuente primaria.
2. Subsanar la inconsistencia.</t>
  </si>
  <si>
    <t>Demoras en la recolección y consolidación de la información</t>
  </si>
  <si>
    <t>Desconocimiento de como actuar frente a las respuestas de solicitudes  de información</t>
  </si>
  <si>
    <t>Oficina Asesora de Planeación</t>
  </si>
  <si>
    <t>Posibilidad de afectación reputacional en el incumplimiento con el suministro de información, frente a requerimientos de usuarios internos y externos por demoras en la recolección y consolidación de la información, debido al desconocimiento de como actuar frente a las respuestas de solicitudes  de información.</t>
  </si>
  <si>
    <t>Deficiencias en la aplicación de controles en la elaboración, consolidación y revisión de los informes de la OFICI</t>
  </si>
  <si>
    <t>Desconocimiento del proceso y normatividad legal vigente</t>
  </si>
  <si>
    <t>OFICINA DE CONTROL INTERNO</t>
  </si>
  <si>
    <t>NATURALEZA</t>
  </si>
  <si>
    <t xml:space="preserve">Omitir ajustes al plan de actividades de la OFICI por situaciones internas y externas que lo ameritan </t>
  </si>
  <si>
    <t>Falta de seguimiento al plan de actividades de la OFICI</t>
  </si>
  <si>
    <t xml:space="preserve">Falta de funcionarios asignados a la oficina de atención al ciudadano en los ERON </t>
  </si>
  <si>
    <t>Grupo de Atención al Ciudadano</t>
  </si>
  <si>
    <t>Grupo de Atención al Ciudadano, Direcciones Regionales y ERON</t>
  </si>
  <si>
    <t>Realizar videoconferencia con los responsables de Atención al Ciudadano de las DIREG y ERON del cumplimiento de actividades.</t>
  </si>
  <si>
    <t>Grupo de Atención al Ciudadano
DIREG y ERON</t>
  </si>
  <si>
    <t xml:space="preserve"> Falta  de gestión del servidor penitenciario responsable de la atención al ciudadano para el cumplimiento de manera oportuna de algunas de las acciones,  por realizar otras actividades que le son asignadas, o carencia de personal.</t>
  </si>
  <si>
    <t>Grupo de Atención al Ciudadano, DIREG y ERON</t>
  </si>
  <si>
    <t>La ausencia de respuesta por parte de las diferentes dependencias en términos de ley</t>
  </si>
  <si>
    <t>Realizar video conferencia con los responsables de Atención al Ciudadano de las DIREG y ERON del cumplimiento de respuesta oportuna a las PQRSD</t>
  </si>
  <si>
    <t>Posibilidad de recibir o solicitar cualquier dadiva o beneficio a nombre propio o de terceros a cambio de agilizar y/o omitir los trámites y/o servicios de la entidad.</t>
  </si>
  <si>
    <t xml:space="preserve">Si se presenta la materialización del riesgo, se deben ejecutar las siguiente acciones cuyo objetivo principal es reducir los daños que se puedan producir (impacto): 
1. Informe a la Dirección General
</t>
  </si>
  <si>
    <t>Posibilidad de afectación reputacional por el incumplimiento a las actividades propuestas en el tema de promoción, prevención y monitoreo de los DDHH en las Direcciones Regionales y ERON debido a la falta de seguimiento y control de las actividades.</t>
  </si>
  <si>
    <t>Incumplimiento a las actividades propuestas en el tema de promoción, prevención y monitoreo de los DDHH en las Direcciones Regionales y ERON</t>
  </si>
  <si>
    <t>Falta de seguimiento y control de las actividades</t>
  </si>
  <si>
    <t>Grupo de Derechos Humanos 
Direcciones Regionales
Direcciones de ERON</t>
  </si>
  <si>
    <t>Posibilidad de afectación reputacional por incumplimiento a las actividades  propuestas en las oficinas de servicio al ciudadano en los ERON, debido a la falta  de gestión del servidor penitenciario responsable de la atención al ciudadano.</t>
  </si>
  <si>
    <t>Si se presenta la materialización del riesgo, se deben ejecutar las siguiente acciones cuyo objetivo principal es reducir los daños que se puedan producir (impacto): 
1. Requerimiento al Director del ERON para el cumplimiento de las actividades.
2. Informe a la Dirección General</t>
  </si>
  <si>
    <t>Posibilidad de afectación reputacional por demora en la respuesta de las PQRSD por parte de las dependencias competentes, debido a la falta de atención al cumplimiento de los requerimientos de la ciudadanía en términos de ley y de forma oportuna.</t>
  </si>
  <si>
    <t>Falta de atención al cumplimiento de los requerimientos de la ciudadanía en términos de ley y de forma oportuna.</t>
  </si>
  <si>
    <t>DIREG, ERON y Dirección Escuela de Formación</t>
  </si>
  <si>
    <t>Si se presenta la materialización del riesgo, se deben ejecutar las siguiente acciones cuyo objetivo principal es reducir los daños que se puedan producir (impacto): 
1. Informe a la Dirección General 
2. Informe con cumplimiento de términos a la respuesta y trámite ante la Oficina de Control Interno Disciplinario.</t>
  </si>
  <si>
    <t>Informe a la Dirección General de los avances sobre las sesiones del comité CRAET a nivel nacional</t>
  </si>
  <si>
    <t>Semestral</t>
  </si>
  <si>
    <r>
      <rPr>
        <b/>
        <sz val="11"/>
        <rFont val="Arial Narrow"/>
        <family val="2"/>
      </rPr>
      <t>Control 2</t>
    </r>
    <r>
      <rPr>
        <sz val="11"/>
        <rFont val="Arial Narrow"/>
        <family val="2"/>
      </rPr>
      <t xml:space="preserve">: El responsable de Atención al Ciudadano de las  DIREG consolidan lo de sus ERON adscritos y reportan de manera semestral un informe a la coordinación de GATEC de las sesiones realizadas en el Comité CRAET, referente a hechos de corrupción.
</t>
    </r>
    <r>
      <rPr>
        <b/>
        <sz val="11"/>
        <rFont val="Arial Narrow"/>
        <family val="2"/>
      </rPr>
      <t>Evidencias:</t>
    </r>
    <r>
      <rPr>
        <sz val="11"/>
        <rFont val="Arial Narrow"/>
        <family val="2"/>
      </rPr>
      <t xml:space="preserve"> Oficios, Correos electrónicos, informes semestrales</t>
    </r>
  </si>
  <si>
    <t xml:space="preserve">Falta de cumplimiento por las DIREG de las sesiones del Comité CRAET(resolución xxxx) </t>
  </si>
  <si>
    <t>Falta de información y/o utilización de los canales de atención donde pueden interponer las denuncias de hechos de corrupción.</t>
  </si>
  <si>
    <t>Se presenta cuando los funcionarios o ciudadanos no utilizan los medios o canales de atención para interponer las denuncias frente a hechos de corrupción.</t>
  </si>
  <si>
    <t>Oficio de retroalimentación e instrucción sobre el usos de los medios y canales que cuenta el instituto para la recepción de las denuncias.</t>
  </si>
  <si>
    <r>
      <rPr>
        <b/>
        <sz val="11"/>
        <rFont val="Arial"/>
        <family val="2"/>
      </rPr>
      <t xml:space="preserve">Control 1: </t>
    </r>
    <r>
      <rPr>
        <sz val="11"/>
        <rFont val="Arial"/>
        <family val="2"/>
      </rPr>
      <t xml:space="preserve">El grupo de Atención al Ciudadano socializa de manera semestral los canales o medios que cuenta el instituto para interponer las denuncias por hechos de corrupción, los cuales las DIREG, ERON y Dirección Escuela de Formación reportarán de manera semestral y consolidada dicha socialización al Grupo de Atención al Ciudadano.
</t>
    </r>
    <r>
      <rPr>
        <b/>
        <sz val="11"/>
        <rFont val="Arial"/>
        <family val="2"/>
      </rPr>
      <t>Evidencias:</t>
    </r>
    <r>
      <rPr>
        <sz val="11"/>
        <rFont val="Arial"/>
        <family val="2"/>
      </rPr>
      <t xml:space="preserve"> Informe a la Dirección General, oficio.</t>
    </r>
  </si>
  <si>
    <t xml:space="preserve">Si se presenta la materialización del riesgo, se deben ejecutar las siguiente acciones cuyo objetivo principal es reducir los daños que se puedan producir (impacto): 
1. Presentar informe al Director regional y nacional sobre la materialización del riesgo
2. Que el Director Regional y Director General impartan instrucciones para que se hagan los cambios de funcionario o se brinden las condiciones para que esta pueda cumplir
</t>
  </si>
  <si>
    <t>Posibilidad de afectación reputacional por el inadecuado desarrollo de las funciones de Derechos Humanos  por una alta rotación del personal y una falta de inducción al puesto de trabajo.</t>
  </si>
  <si>
    <t>Inadecuado desarrollo de las funciones de Derechos Humanos con desconocimiento de las pautas de funcionamiento del cargo</t>
  </si>
  <si>
    <t>Alta rotación del personal y una falta de inducción al puesto de trabajo.</t>
  </si>
  <si>
    <t>Si se presenta la materialización del riesgo, se deben ejecutar las siguiente acciones cuyo objetivo principal es reducir los daños que se puedan producir (impacto): 
1. Presentar informe al Director regional y nacional sobre la falta de cumplimiento del control y por ende la materialización del riesgo. 
2. Presentar informe al Director regional y nacional sobre la investigación y la verificación  operativamente la recurrencia de los hechos.
3. Que el Director Regional y Director General impartan instrucciones para que se hagan inicien las investigaciones disciplinarias que correspondan.</t>
  </si>
  <si>
    <t>Perdida de documentos de importancia probatoria y/o  expedientes disciplinarios</t>
  </si>
  <si>
    <t>Posibilidad de afectación reputacional por la perdida de documentos de importancia probatoria y/o  expedientes disciplinarios debido a la falta de control y cuidado en la custodia de los expedientes disciplinarios a cargo del profesional.</t>
  </si>
  <si>
    <t>Falta de control y cuidado en la custodia de los expedientes disciplinarios a cargo del profesional.</t>
  </si>
  <si>
    <t xml:space="preserve">Ingreso de personal no autorizado a la Oficina de Control Interno Disciplinario </t>
  </si>
  <si>
    <t>Oficina de Control Interno Disciplinario - Coordinación de los Grupos de Prevención e Investigaciones Disciplinarias</t>
  </si>
  <si>
    <t>Oficina de Control Interno Disciplinario
Coordinación de los Grupos de Prevención, Investigaciones Disciplinarias y Secretaria Común</t>
  </si>
  <si>
    <t>Si se presenta la materialización del riesgo, se deben ejecutar las siguiente acciones cuyo objetivo principal es reducir los daños que se puedan producir (impacto): 
1. Se inicia con el proceso correspondiente ya sea administrativo, disciplinario y en caso de alcance penal se desglosa copias para esa jurisdicción.
2. Reconstruir el  (los) documentos del proceso.
3. Elaborar informe a la Dirección General.</t>
  </si>
  <si>
    <t>Posibilidad de afectación reputacional por el incumplimiento en trámites y términos procesales debido a la inaplicabilidad de la ley disciplinaria vigente</t>
  </si>
  <si>
    <t xml:space="preserve">Incumplimiento en trámites y términos procesales </t>
  </si>
  <si>
    <t>Inaplicabilidad de la ley disciplinaria vigente</t>
  </si>
  <si>
    <t xml:space="preserve">Falta de organización y control por parte del funcionario de la OFIDI en la revisión de la documentación en medio físico y magnético . </t>
  </si>
  <si>
    <t>Falta de compromiso por parte de algunos directivos en los ERON y funcionarios a cargo del impulso procesal en la respuesta oportuna a los requerimientos</t>
  </si>
  <si>
    <t>Oficina de Control Interno Disciplinario
Secretaría Común, 
Grupo de Investigaciones
Direcciones Regionales</t>
  </si>
  <si>
    <t>Si se presenta la materialización del riesgo, se deben ejecutar las siguiente acciones cuyo objetivo principal es reducir los daños que se puedan producir (impacto): 
1. Se inicia con el proceso correspondiente ya sea administrativo, disciplinario y en caso de alcance penal se desglosa copias para esa jurisdicción.
2. Elaborar informe a la Dirección General</t>
  </si>
  <si>
    <t>Posibilidad de recibir o solicitar  cualquier dadiva o beneficio a nombre propio o de terceros a cambio de  favorecer   a los sujetos procesales.</t>
  </si>
  <si>
    <t>El operador disciplinario aprovecha su rol para realizar actuaciones contrarias a la ley para beneficiar al investigado</t>
  </si>
  <si>
    <t>Falta de integridad y sentido de pertenencia por parte del funcionario.</t>
  </si>
  <si>
    <t>Ausencia de controles frente a determinadas actuaciones disciplinarias</t>
  </si>
  <si>
    <t>Oficina de Control Interno Disciplinario 
Grupo de Prevención
Direcciones Regionales</t>
  </si>
  <si>
    <t>Oficina de Control Interno Disciplinario, Grupo de Secretaría Común, 
Grupo de Investigaciones y
Direcciones Regionales</t>
  </si>
  <si>
    <r>
      <rPr>
        <b/>
        <sz val="11"/>
        <rFont val="Arial Narrow"/>
        <family val="2"/>
      </rPr>
      <t xml:space="preserve">Control 2: </t>
    </r>
    <r>
      <rPr>
        <sz val="11"/>
        <rFont val="Arial Narrow"/>
        <family val="2"/>
      </rPr>
      <t xml:space="preserve">El Coordinador del Grupo de Investigaciones o quién haga sus veces en las DIREG, detectaran si hay irregularidades en el sentido de fallo que proyecte el sustanciador, si no está ajustado a derecho y  no es proporcional la sanción con la conducta investigada, realizando verificaciones de manera  permanente a las actuaciones procesales que se surten al interior de los diferentes procesos que se adelantan en el despacho disciplinario.
</t>
    </r>
    <r>
      <rPr>
        <b/>
        <sz val="11"/>
        <rFont val="Arial Narrow"/>
        <family val="2"/>
      </rPr>
      <t>Evidencias:</t>
    </r>
    <r>
      <rPr>
        <sz val="11"/>
        <rFont val="Arial Narrow"/>
        <family val="2"/>
      </rPr>
      <t xml:space="preserve"> Quejas, Sistema de Información Disciplinaria SIID, correos electrónicos y los expedientes disciplinarios, providencias, acta, quejas, denuncias o informes sobre las irregularidades, los libros radicadores.</t>
    </r>
  </si>
  <si>
    <t xml:space="preserve">1. Acta de control y verificación.
</t>
  </si>
  <si>
    <t>Coordinación de los Grupos de Prevención, Investigaciones disciplinarias y secretaria común</t>
  </si>
  <si>
    <t xml:space="preserve">
2. Reunión de sensibilización.</t>
  </si>
  <si>
    <t>Coordinación de los Grupos de Prevención, Investigaciones disciplinarias y secretaria común.
DIREG Y ERON</t>
  </si>
  <si>
    <t xml:space="preserve"> Reunión con los funcionarios y acta de cumplimiento o de observaciones.</t>
  </si>
  <si>
    <t xml:space="preserve">Sensibilización a  nivel nacional sobre la importancia en los tiempos y mecanismos de notificación oportuna de los asuntos disciplinarios dirigida  a los Directores de DIREG y ERON </t>
  </si>
  <si>
    <t xml:space="preserve">Semestral </t>
  </si>
  <si>
    <t>Jefe de la Oficina de Control Interno Disciplinario</t>
  </si>
  <si>
    <t xml:space="preserve">Jefe de la Oficina de Control Interno Disciplinario
DIREG y ERON </t>
  </si>
  <si>
    <r>
      <rPr>
        <b/>
        <sz val="11"/>
        <rFont val="Arial Narrow"/>
        <family val="2"/>
      </rPr>
      <t>Control 1:</t>
    </r>
    <r>
      <rPr>
        <sz val="11"/>
        <rFont val="Arial Narrow"/>
        <family val="2"/>
      </rPr>
      <t xml:space="preserve">  El coordinador del Grupo Prevención o quién haga sus veces en las DIREG semestralmente desarrollarán acciones preventivas internas con los funcionarios de la dependencia para prevenir posibles hechos de corrupción en el trámite de los procesos disciplinarios, para ello llevarán a cabo un evento que incorpore estrategias audiovisuales con temas a fines.
</t>
    </r>
    <r>
      <rPr>
        <b/>
        <sz val="11"/>
        <rFont val="Arial Narrow"/>
        <family val="2"/>
      </rPr>
      <t>Evidencias:</t>
    </r>
    <r>
      <rPr>
        <sz val="11"/>
        <rFont val="Arial Narrow"/>
        <family val="2"/>
      </rPr>
      <t xml:space="preserve"> Ayudas didácticas y visuales, correos electrónicos.</t>
    </r>
  </si>
  <si>
    <t>1- Divulgación del Código de Integridad.</t>
  </si>
  <si>
    <t>Oficina de Control Interno Disciplinario
Coordinación del Grupo de Prevención
DIREG Y ERON</t>
  </si>
  <si>
    <t>Posibilidad de afectación reputacional por reprocesos en el desempeño laboral del cuerpo de custodia y vigilancia debido al desarrollo elemental de las competencias asociadas a los programas previstos para su formación</t>
  </si>
  <si>
    <t xml:space="preserve">Reprocesos en el desempeño laboral del CCV </t>
  </si>
  <si>
    <t>Desarrollo elemental de las competencias asociadas a los programas previstos para la formación del CCV</t>
  </si>
  <si>
    <t>Coordinador del Grupo de Formación de la Escuela Penitenciaria Nacional</t>
  </si>
  <si>
    <t xml:space="preserve">Antes del inicio de la etapa de prácticas, realizar reunión con los Comandantes de Prácticas y/o Directores de ERON con el fin de instruir sobre la evaluación de la etapa de prácticas y su importancia frente a la entrega de un producto de calidad al sector productivo </t>
  </si>
  <si>
    <t>Subdirector Académico</t>
  </si>
  <si>
    <t>Segundo y tercer cuatrimestre</t>
  </si>
  <si>
    <t xml:space="preserve">Si se presenta la materialización del riesgo, se deben ejecutar las siguiente acciones cuyo objetivo principal es reducir los daños que se puedan producir (impacto): 
1. En caso que no exista el soporte de la conformación de la junta calificadora o que el diligenciamiento del Formato presente novedades, se devolverán los soportes a la Dirección del ERON correspondiente para que se tomen las medidas correctivas necesarias. </t>
  </si>
  <si>
    <t>Posibilidad de recibir o solicitar cualquier dádiva o beneficio a nombre propio o de terceros a cambio de seleccionar un aspirante como docente de la escuela.</t>
  </si>
  <si>
    <t>Incumplimiento del procedimiento aprobado para la selección de docentes</t>
  </si>
  <si>
    <t>Tráfico de influencias para obtener beneficios particulares o para un tercero.</t>
  </si>
  <si>
    <r>
      <rPr>
        <b/>
        <sz val="11"/>
        <rFont val="Arial Narrow"/>
        <family val="2"/>
      </rPr>
      <t>Control 1:</t>
    </r>
    <r>
      <rPr>
        <sz val="11"/>
        <rFont val="Arial Narrow"/>
        <family val="2"/>
      </rPr>
      <t xml:space="preserve"> El Consejo Directivo cada vez que se realiza una convocatoria para la selección de docentes externos selecciona el personal docente para la ejecución de los módulos de los programas académicos, previo cumplimiento de los requisitos exigidos en el perfil acorde con el orden de elegibilidad establecido por el Comité Evaluador, para ello, revisa aleatoriamente las hojas de vida de los aspirantes con el fin de establecer que la verificación de requisitos habilitantes y el análisis de antecedentes se hayan realizado conforme al procedimiento, dejando constancia de lo actuado en acta. 
</t>
    </r>
    <r>
      <rPr>
        <b/>
        <sz val="11"/>
        <rFont val="Arial Narrow"/>
        <family val="2"/>
      </rPr>
      <t>Evidencias:</t>
    </r>
    <r>
      <rPr>
        <sz val="11"/>
        <rFont val="Arial Narrow"/>
        <family val="2"/>
      </rPr>
      <t xml:space="preserve"> Acta del Consejo Directivo, formatos del procedimiento, soportes de hojas de vida revisadas e informes si aplica, que reposan en el archivo de gestión del Consejo Directivo.</t>
    </r>
  </si>
  <si>
    <t>Consejo Directivo
 de la Escuela Penitenciaria Nacional</t>
  </si>
  <si>
    <t>Desarrollar un programa de capacitación en modalidad virtual  dirigido a los servidores públicos de la Escuela sobre el Código de Integridad.</t>
  </si>
  <si>
    <t>Segundo  y tercer cuatrimestre</t>
  </si>
  <si>
    <t>Grupo de Educación Continuada
Dirección Escuela de Formación</t>
  </si>
  <si>
    <t xml:space="preserve">Si se presenta la materialización del riesgo, se deben ejecutar las siguiente acciones cuyo objetivo principal es reducir los daños que se puedan producir (impacto): 
1. En caso de que se identifiquen incumplimientos al procedimiento por posible manipulación de la información por parte de los responsables, el Consejo Directivo designa una comisión para que revise la aplicación del procedimiento con base en los soportes allegados por los aspirantes, quien rendirá informe de lo actuado al Consejo Directivo para que se tomen las decisiones pertinentes. </t>
  </si>
  <si>
    <t>Posibilidad de recibir y solicitar cualquier dádiva o beneficio a nombre propio o de terceros al ingresar o permitir el ingreso de elementos prohibidos al ERON por parte de servidores penitenciarios</t>
  </si>
  <si>
    <t xml:space="preserve">Imposición de autoridad para permitir actos que contravía el reglamento </t>
  </si>
  <si>
    <t>Falta a la ética y principio del servidor público al momento de ser objeto de ofrecimiento por parte de la población privada de la libertad o visitantes.</t>
  </si>
  <si>
    <t>Posibilidad de recibir u solicitar cualquier dádiva o beneficio a nombre propio o de tercero  a cambio de permitir la tenencia de elementos prohibidos o ilegales al interior de los ERON por parte de funcionarios del cuerpo de custodia</t>
  </si>
  <si>
    <t>Existencia de elementos prohibidos o ilegales al interior de los ERON</t>
  </si>
  <si>
    <t>Falta a la ética y principio del servidor público al ser objeto de ofrecimiento por parte de la población privada de la libertad.</t>
  </si>
  <si>
    <t>Posibilidad de recibir u solicitar cualquier dádiva o beneficio a nombre propio o de terceros a cambio de celebrar un contrato</t>
  </si>
  <si>
    <t xml:space="preserve">
Coaccionar  al funcionario para dar o recibir dadivas.</t>
  </si>
  <si>
    <t>Incumplimiento en aplicación de las normas  y procedimientos vigentes .</t>
  </si>
  <si>
    <r>
      <rPr>
        <b/>
        <sz val="11"/>
        <rFont val="Arial Narrow"/>
        <family val="2"/>
      </rPr>
      <t xml:space="preserve">Control 1: </t>
    </r>
    <r>
      <rPr>
        <sz val="11"/>
        <rFont val="Arial Narrow"/>
        <family val="2"/>
      </rPr>
      <t xml:space="preserve">A través de los Comités de contratación y evaluación a nivel Nacional (subunidades con  ordenación de gasto) analizan cada una de las actividades para iniciar el proceso contractual.
</t>
    </r>
    <r>
      <rPr>
        <b/>
        <sz val="11"/>
        <rFont val="Arial Narrow"/>
        <family val="2"/>
      </rPr>
      <t xml:space="preserve">Evidencias: </t>
    </r>
    <r>
      <rPr>
        <sz val="11"/>
        <rFont val="Arial Narrow"/>
        <family val="2"/>
      </rPr>
      <t xml:space="preserve">Actas de comité </t>
    </r>
  </si>
  <si>
    <t>Subdirección de Gestión Contractual
DIREG y ERON</t>
  </si>
  <si>
    <t>Unidades de contratacion del inpec</t>
  </si>
  <si>
    <t>Lista de chequeo de requisitos</t>
  </si>
  <si>
    <t>Si se presenta la materialización del riesgo, se deben ejecutar las siguiente acciones cuyo objetivo principal es reducir los daños que se puedan producir (impacto): 
1. Separar de funciones al funcioanario implicado.
2.  Notificar al Director General de la situación presentada para tomar las medidas  pertinentes.
3, Notificar la situacion a los organos de control correpondientes</t>
  </si>
  <si>
    <t>Dos videoconferencias ejecutadas</t>
  </si>
  <si>
    <r>
      <rPr>
        <b/>
        <sz val="11"/>
        <rFont val="Arial Narrow"/>
        <family val="2"/>
      </rPr>
      <t>Control 2</t>
    </r>
    <r>
      <rPr>
        <sz val="11"/>
        <rFont val="Arial Narrow"/>
        <family val="2"/>
      </rPr>
      <t xml:space="preserve">: La Dirección de Gestión Corporativa a través de la Subdirección de Gestión Contractual, DIREG y ERON, actualizan  y capacitan frente al manual de contratación, formatos y procedimientos a nivel nacional - subunidades ordenadoras de gasto (regionales y EPN).
</t>
    </r>
    <r>
      <rPr>
        <b/>
        <sz val="11"/>
        <rFont val="Arial Narrow"/>
        <family val="2"/>
      </rPr>
      <t xml:space="preserve">Evidencias: </t>
    </r>
    <r>
      <rPr>
        <sz val="11"/>
        <rFont val="Arial Narrow"/>
        <family val="2"/>
      </rPr>
      <t>Actas de socialización.</t>
    </r>
  </si>
  <si>
    <t>Desconocimiento y/o no aplicación de la norma</t>
  </si>
  <si>
    <t xml:space="preserve"> Ejecución de los procesos contractuales en cualquiera de las etapas sin el cumplimiento de los requisitos legales y lineamientos establecidos por Colombia Compra Eficiente</t>
  </si>
  <si>
    <t xml:space="preserve"> Falta de conocimiento del personal para la ejecución de las actividades del proceso de contratación</t>
  </si>
  <si>
    <t>Posibilidad de afectación económica por multa y sanción del ente de control y reputacional en la perdida de confianza de proveedores, por la ejecución de los procesos contractuales en cualquiera de las etapas sin el cumplimiento de los requisitos legales y lineamientos establecidos por Colombia Compra Eficiente, debido a la falta  de conocimiento del personal para la ejecución de las actividades del proceso de contratación.</t>
  </si>
  <si>
    <t xml:space="preserve"> Subdirección de Gestión Contractual </t>
  </si>
  <si>
    <t>Evasión de PPL con medida intramural, en servicios de hospital y en desplazamientos</t>
  </si>
  <si>
    <t>Inaplicabilidad de procedimientos de seguridad por la limitación del recurso humano</t>
  </si>
  <si>
    <t>Comandante de Vigilancia ERON
Comandante de Vigilancia DIREG
Dirección de Custodia y Vigilancia</t>
  </si>
  <si>
    <t>La Dirección de Custodia y Vigilancia, de acuerdo a la análisis del informe de seguridad emite instrucciones mensuales a los Directores y Comandantes de Vigilancia de los ERON</t>
  </si>
  <si>
    <t>Dirección de Custodia y Vigilancia</t>
  </si>
  <si>
    <t>Posibilidad de afectación reputacional por la evasión de PPL con medida intramural (fuga), en servicios de hospital y en desplazamientos, debido a la inaplicabilidad de procedimientos de seguridad por la limitación del recurso humano</t>
  </si>
  <si>
    <t xml:space="preserve">Posibilidad de afectación reputacional por el incumplimiento en las órdenes de traslado de las PPL a diligencias judiciales y citas médicas, por falta de colaboración de los entes judiciales para la realización de audiencias virtuales o desplazamiento de los mismos a los ERON y por la no comparecencia voluntaria de los PPL a los despachos y centros de atención en salud y la limitación del recurso humano del CCV </t>
  </si>
  <si>
    <t>Incumplimiento en las órdenes de traslado de las PPL a diligencias judiciales y citas médicas</t>
  </si>
  <si>
    <t xml:space="preserve">Falta de colaboración de los entes judiciales para la realización de audiencias virtuales o desplazamiento de los mismos a los ERON y por la no comparecencia voluntaria de los PPL a los despachos y centros de atención en salud  y la limitación del recurso humano del CCV </t>
  </si>
  <si>
    <t>Director ERON
Comandante de Vigilancia ERON
Comandante de Vigilancia DIREG
Dirección de Custodia y Vigilancia</t>
  </si>
  <si>
    <r>
      <rPr>
        <b/>
        <sz val="11"/>
        <rFont val="Arial Narrow"/>
        <family val="2"/>
      </rPr>
      <t xml:space="preserve">Control 2: </t>
    </r>
    <r>
      <rPr>
        <sz val="11"/>
        <rFont val="Arial Narrow"/>
        <family val="2"/>
      </rPr>
      <t xml:space="preserve">El Director del ERON debe remitir por escrito al Comandante de Vigilancia del ERON cuando se presente el requerimiento, las autorizaciones de ingreso de elementos para impartir instrucciones al personal del CCV, de conformidad con lo establecido en el artículo 48 de la resolución 6349 de 2016.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
Evidencias: 
</t>
    </r>
    <r>
      <rPr>
        <sz val="11"/>
        <rFont val="Arial Narrow"/>
        <family val="2"/>
      </rPr>
      <t>ERON emite actas de relación general.
DIREG consolida actas de ERON y emite informe a la DICUV
DICUV emite informe final consolidando información a nivel nacional.</t>
    </r>
  </si>
  <si>
    <r>
      <rPr>
        <b/>
        <sz val="11"/>
        <rFont val="Arial Narrow"/>
        <family val="2"/>
      </rPr>
      <t>Control 1:</t>
    </r>
    <r>
      <rPr>
        <sz val="11"/>
        <rFont val="Arial Narrow"/>
        <family val="2"/>
      </rPr>
      <t xml:space="preserve"> Los Comandantes de Vigilancia de los Establecimientos en la relación general que menciona el artículo 14 de la resolución 6349 de 2016, efectuada una vez al mes y extraordinariamnete cuando sea necesario,  retroalimenta al personal del Cuerpo de Custodia y Vigilancia sobre el Código de Integridad,  principios y valores del servidor público, lecciones aprendidas y código disciplinario.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Evidencias: </t>
    </r>
    <r>
      <rPr>
        <sz val="11"/>
        <rFont val="Arial Narrow"/>
        <family val="2"/>
      </rPr>
      <t xml:space="preserve">
ERON emite actas de relación general.
DIREG consolida actas de ERON y emite informe a la DICUV
DICUV emite informe final consolidando información a nivel nacional.</t>
    </r>
  </si>
  <si>
    <t xml:space="preserve">Si se presenta la materialización del riesgo, se deben ejecutar las siguiente acciones cuyo objetivo principal es reducir los daños que se puedan producir (impacto): 
1. El Director del Establecimiento por intermedio de la Unidad de Policia Judicial del ERON instaura la denuncia penal o la investigación disciplinaria en contra del funcionario según sea el caso </t>
  </si>
  <si>
    <r>
      <rPr>
        <b/>
        <sz val="11"/>
        <rFont val="Arial Narrow"/>
        <family val="2"/>
      </rPr>
      <t xml:space="preserve">Control 2: </t>
    </r>
    <r>
      <rPr>
        <sz val="11"/>
        <rFont val="Arial Narrow"/>
        <family val="2"/>
      </rPr>
      <t xml:space="preserve">Los Comandantes de Vigilancia de los Establecimientos realizan operativos de registro y control cuando sea necesario y los reporta mensualmente; estos deben estar supervisados por los oficiales y suboficiales del ERON.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Evidencias: </t>
    </r>
    <r>
      <rPr>
        <sz val="11"/>
        <rFont val="Arial Narrow"/>
        <family val="2"/>
      </rPr>
      <t xml:space="preserve">
ERON emite actas de relación general.
DIREG consolida actas de ERON y emite informe a la DICUV
DICUV emite informe final consolidando información a nivel nacional.</t>
    </r>
  </si>
  <si>
    <t>Subdirección de Gestión Contractual,
Direcciones Regionales,
ERON y  EPN</t>
  </si>
  <si>
    <t xml:space="preserve">Posibilidad de afectación económica y reputacional por la atención extemporánea en las actividades del proceso de Gestión Financiero para la apertura y cierre del año fiscal debido a la falta de lineamientos en materia financiera.
</t>
  </si>
  <si>
    <t>Atención extemporánea en la actividades del proceso financiero</t>
  </si>
  <si>
    <t>Posibilidad de recibir o solicitar cualquier dádiva o beneficio a nombre propio o de terceros a cambio de  apropiar de manera indebida de los recursos públicos</t>
  </si>
  <si>
    <t>Asignación de los perfiles usuarios SIIF ( Gestión contable, Pagador Regional o Central y  Gestión del Gasto) a un solo funcionario.</t>
  </si>
  <si>
    <t>Debilidades en los controles en el manejo de los dineros tanto públicos como consignados a la población privada de la libertad.</t>
  </si>
  <si>
    <t>Grupo presupuesto, Contabilidad y tesorería</t>
  </si>
  <si>
    <t xml:space="preserve">Grupo presupuesto, Contabilidad y tesorería; pagadores y ordenadores del gasto a nivel nacional </t>
  </si>
  <si>
    <t>Grupo de Tesorería,  Ordenadores de gasto y pagadores a nivel nacional.</t>
  </si>
  <si>
    <r>
      <rPr>
        <b/>
        <sz val="11"/>
        <rFont val="Arial Narrow"/>
        <family val="2"/>
      </rPr>
      <t>Control 1:</t>
    </r>
    <r>
      <rPr>
        <sz val="11"/>
        <rFont val="Arial Narrow"/>
        <family val="2"/>
      </rPr>
      <t xml:space="preserve"> La Dirección Gestión Corporativa - Grupo presupuesto, Contabilidad y tesorería de manera cuatrimestral verifica que ningún servidor publico maneje los perfiles gestión pagador y gestión contable en el manejo del SIIF II, en caso de que se identifique , se genera un reporte  a la Dirección Regional yo ERON con el fin de que se adelante la gestión para que se cumpla con este requisito. 
En caso de no cumplirse con la asignación de los dos perfiles mínimo se emitirá oficio por parte de la Dirección Gestión Corporativa, requiriendo al Director Regional para que corrija tal situación emitiendo la respuesta por escrito con los datos del servidor público asignado, dirigido al coordinador del SIIF II INPEC.
</t>
    </r>
    <r>
      <rPr>
        <b/>
        <sz val="11"/>
        <rFont val="Arial Narrow"/>
        <family val="2"/>
      </rPr>
      <t>Evidencias:</t>
    </r>
    <r>
      <rPr>
        <sz val="11"/>
        <rFont val="Arial Narrow"/>
        <family val="2"/>
      </rPr>
      <t xml:space="preserve">  Oficios y correo electrónico.</t>
    </r>
  </si>
  <si>
    <r>
      <rPr>
        <b/>
        <sz val="11"/>
        <rFont val="Arial Narrow"/>
        <family val="2"/>
      </rPr>
      <t>Control 2:</t>
    </r>
    <r>
      <rPr>
        <sz val="11"/>
        <rFont val="Arial Narrow"/>
        <family val="2"/>
      </rPr>
      <t xml:space="preserve"> El Grupo presupuesto, contabilidad y tesorería; pagadores y ordenadores del gasto a nivel nacional,  elaboran órdenes de pago cada vez que es requerido,con el fin de adelantar el trámite correspondiente para  la liquidación de obligaciones presupuestales.
</t>
    </r>
    <r>
      <rPr>
        <b/>
        <sz val="11"/>
        <rFont val="Arial Narrow"/>
        <family val="2"/>
      </rPr>
      <t xml:space="preserve">
Evidencias:</t>
    </r>
    <r>
      <rPr>
        <sz val="11"/>
        <rFont val="Arial Narrow"/>
        <family val="2"/>
      </rPr>
      <t xml:space="preserve"> Ordenes de pago</t>
    </r>
  </si>
  <si>
    <r>
      <rPr>
        <b/>
        <sz val="11"/>
        <rFont val="Arial Narrow"/>
        <family val="2"/>
      </rPr>
      <t>Control 3:</t>
    </r>
    <r>
      <rPr>
        <sz val="11"/>
        <rFont val="Arial Narrow"/>
        <family val="2"/>
      </rPr>
      <t xml:space="preserve">El grupo de tesorería,  ordenadores de gasto y pagadores a nivel nacional, realizan la difusión y aplicación del Procedimiento  para Manejo de Dinero."recaudo de dinero y las modalidades de pago de bienes y servicios para la Población Privada de la Libertad - PPL".
</t>
    </r>
    <r>
      <rPr>
        <b/>
        <sz val="11"/>
        <rFont val="Arial Narrow"/>
        <family val="2"/>
      </rPr>
      <t>Evidencias:</t>
    </r>
    <r>
      <rPr>
        <sz val="11"/>
        <rFont val="Arial Narrow"/>
        <family val="2"/>
      </rPr>
      <t xml:space="preserve"> Correos y/o actas</t>
    </r>
  </si>
  <si>
    <t>Elaboración y Actualización de los procedimientos del proceso financiero</t>
  </si>
  <si>
    <t>Coordinadores Grupos de Tesorería, Contabilidad y Presupuesto</t>
  </si>
  <si>
    <t>Videonferencia a nivel nacional de autocontrol y la aplicación de procedimientos del proceso financiero</t>
  </si>
  <si>
    <t>Si se presenta la materialización del riesgo, se deben ejecutar las siguiente acciones cuyo objetivo principal es reducir los daños que se puedan producir (impacto): 
1. Separar de funciones al funcionario implicado
2.  Notificar al Director General de la situación presentada para tomar las medidas  pertinentes.
3, Notificar la situacion a los organos de control correpondientes</t>
  </si>
  <si>
    <t>Identificación, clasificación, medición y registro de los hechos económicos en el momento de su ocurrencia</t>
  </si>
  <si>
    <t xml:space="preserve">Funcionarios de la Coordinación Contable </t>
  </si>
  <si>
    <t>Coordinador Grupo Contabilidad.</t>
  </si>
  <si>
    <r>
      <t>Control 1:</t>
    </r>
    <r>
      <rPr>
        <sz val="11"/>
        <color theme="1"/>
        <rFont val="Arial"/>
        <family val="2"/>
      </rPr>
      <t xml:space="preserve"> La oficina Asesora de Comunicaciones diariamente realiza el monitoreo de medios de comunicación verificando las noticias publicadas en medios sobre temas de relevancia para el Instituto. Las noticias de mayor relevancia son evaluadas y se toman las acciones que hayan lugar para dar claridad ante los medios, dando cumplimiento a la Política y plan de Comunicaciones versión oficial.
</t>
    </r>
    <r>
      <rPr>
        <b/>
        <sz val="11"/>
        <color theme="1"/>
        <rFont val="Arial"/>
        <family val="2"/>
      </rPr>
      <t xml:space="preserve">Evidencias: </t>
    </r>
    <r>
      <rPr>
        <sz val="11"/>
        <color theme="1"/>
        <rFont val="Arial"/>
        <family val="2"/>
      </rPr>
      <t xml:space="preserve">Monitoreo diario e incidencia </t>
    </r>
    <r>
      <rPr>
        <b/>
        <sz val="11"/>
        <color theme="1"/>
        <rFont val="Arial"/>
        <family val="2"/>
      </rPr>
      <t xml:space="preserve">noticiosa </t>
    </r>
  </si>
  <si>
    <r>
      <t xml:space="preserve">Control 3: </t>
    </r>
    <r>
      <rPr>
        <sz val="11"/>
        <color theme="1"/>
        <rFont val="Arial"/>
        <family val="2"/>
      </rPr>
      <t xml:space="preserve">La oficina Asesora de Comunicaciones frente a las "fake news", es identificada, desmentida la noticia falsa y publicada en redes sociales en las cuentas oficiales (Twitter y facebook .
</t>
    </r>
    <r>
      <rPr>
        <b/>
        <sz val="11"/>
        <color theme="1"/>
        <rFont val="Arial"/>
        <family val="2"/>
      </rPr>
      <t>Evidencias:</t>
    </r>
    <r>
      <rPr>
        <sz val="11"/>
        <color theme="1"/>
        <rFont val="Arial"/>
        <family val="2"/>
      </rPr>
      <t xml:space="preserve"> Las "fake news" generada.</t>
    </r>
  </si>
  <si>
    <r>
      <t xml:space="preserve">Control 1: </t>
    </r>
    <r>
      <rPr>
        <sz val="11"/>
        <color theme="1"/>
        <rFont val="Arial"/>
        <family val="2"/>
      </rPr>
      <t xml:space="preserve">La Oficina Asesora de Planeación - Grupo de Planeación estratégica imparte instrucciones  a las dependencias a nivel nacional, con fin de adelantar la formulación y/o seguimiento de los diferentes planes de manera oportuna, de conformidad a la guía metodológica para la formulación, elaboración y seguimiento a Planes Institucionales PE-PI-G02 
</t>
    </r>
    <r>
      <rPr>
        <b/>
        <sz val="11"/>
        <color theme="1"/>
        <rFont val="Arial"/>
        <family val="2"/>
      </rPr>
      <t>Evidencias:</t>
    </r>
    <r>
      <rPr>
        <sz val="11"/>
        <color theme="1"/>
        <rFont val="Arial"/>
        <family val="2"/>
      </rPr>
      <t xml:space="preserve">  Correo electrónico con instrucciones.</t>
    </r>
  </si>
  <si>
    <r>
      <rPr>
        <b/>
        <sz val="11"/>
        <color theme="1"/>
        <rFont val="Arial"/>
        <family val="2"/>
      </rPr>
      <t>Control 2:</t>
    </r>
    <r>
      <rPr>
        <sz val="11"/>
        <color theme="1"/>
        <rFont val="Arial"/>
        <family val="2"/>
      </rPr>
      <t xml:space="preserve"> Las Direcciones Regionales dan a conocer a los establecimientos de reclusión los lineamientos, instrucciones y retroalimentación de los informes de seguimiento del Plan de Acción enviados por la Oficina Asesora de Planeación, de conformidad a la guía metodológica para la formulación, elaboración y seguimiento a Planes Institucionales PE-PI-G02 .
</t>
    </r>
    <r>
      <rPr>
        <b/>
        <sz val="11"/>
        <color theme="1"/>
        <rFont val="Arial"/>
        <family val="2"/>
      </rPr>
      <t>Evidencias:</t>
    </r>
    <r>
      <rPr>
        <sz val="11"/>
        <color theme="1"/>
        <rFont val="Arial"/>
        <family val="2"/>
      </rPr>
      <t xml:space="preserve"> Oficios, correos electrónicos.</t>
    </r>
  </si>
  <si>
    <r>
      <rPr>
        <b/>
        <sz val="11"/>
        <color theme="1"/>
        <rFont val="Arial"/>
        <family val="2"/>
      </rPr>
      <t>Control 1</t>
    </r>
    <r>
      <rPr>
        <sz val="11"/>
        <color theme="1"/>
        <rFont val="Arial"/>
        <family val="2"/>
      </rPr>
      <t xml:space="preserve">: La Oficina Asesora de Planeación trimestralmente realiza seguimiento al cumplimiento de las metas sinergia, solicitando la información de avance de cumplimiento a las responsables de las metas sinergias mediante correo electrónico, para su posterior cargue en línea del avance alcanzado en el periodo en las metas sinergia en la plataforma sinergia DNP y la aprobación del sectorista.
</t>
    </r>
    <r>
      <rPr>
        <b/>
        <sz val="11"/>
        <color theme="1"/>
        <rFont val="Arial"/>
        <family val="2"/>
      </rPr>
      <t>Evidencias:</t>
    </r>
    <r>
      <rPr>
        <sz val="11"/>
        <color theme="1"/>
        <rFont val="Arial"/>
        <family val="2"/>
      </rPr>
      <t xml:space="preserve"> Metas sinergia del cuatrienio, correos electrónicos, registros de calidad o soportes, evidencia del cargue en la plataforma sinergia del DNP</t>
    </r>
  </si>
  <si>
    <r>
      <rPr>
        <b/>
        <sz val="11"/>
        <color theme="1"/>
        <rFont val="Arial"/>
        <family val="2"/>
      </rPr>
      <t>Control 2:</t>
    </r>
    <r>
      <rPr>
        <sz val="11"/>
        <color theme="1"/>
        <rFont val="Arial"/>
        <family val="2"/>
      </rPr>
      <t xml:space="preserve">  La Oficina Asesora de Planeación - Grupo de Planeación estratégica  cuenta con el Tablero de alarma de indicadores sinergia 
</t>
    </r>
    <r>
      <rPr>
        <b/>
        <sz val="11"/>
        <color theme="1"/>
        <rFont val="Arial"/>
        <family val="2"/>
      </rPr>
      <t>Evidencias</t>
    </r>
    <r>
      <rPr>
        <sz val="11"/>
        <color theme="1"/>
        <rFont val="Arial"/>
        <family val="2"/>
      </rPr>
      <t>: Tablero de alarma.</t>
    </r>
  </si>
  <si>
    <r>
      <rPr>
        <b/>
        <sz val="11"/>
        <color theme="1"/>
        <rFont val="Arial"/>
        <family val="2"/>
      </rPr>
      <t>Control 2</t>
    </r>
    <r>
      <rPr>
        <sz val="11"/>
        <color theme="1"/>
        <rFont val="Arial"/>
        <family val="2"/>
      </rPr>
      <t xml:space="preserve">: La Oficina Asesora de Planeación - Grupo Estadística cuenta con la PE-PI-G05 Guía para la construcción  de los cuadros estadísticos mensuales,
</t>
    </r>
    <r>
      <rPr>
        <b/>
        <sz val="11"/>
        <color theme="1"/>
        <rFont val="Arial"/>
        <family val="2"/>
      </rPr>
      <t xml:space="preserve">Evidencias: </t>
    </r>
    <r>
      <rPr>
        <sz val="11"/>
        <color theme="1"/>
        <rFont val="Arial"/>
        <family val="2"/>
      </rPr>
      <t>Guía,  archivos de estadísticas y series históricas.</t>
    </r>
  </si>
  <si>
    <r>
      <rPr>
        <b/>
        <sz val="11"/>
        <color theme="1"/>
        <rFont val="Arial"/>
        <family val="2"/>
      </rPr>
      <t xml:space="preserve">Control 2: </t>
    </r>
    <r>
      <rPr>
        <sz val="11"/>
        <color theme="1"/>
        <rFont val="Arial"/>
        <family val="2"/>
      </rPr>
      <t xml:space="preserve">La Oficina Asesora de Planeación - Grupo Estadística cuenta a  través de la información de Sisipec  elabora los informes mensuales y revista anual, a partir de cuadros estadísticos previamente establecidos y la publicación en pagina institucional.
</t>
    </r>
    <r>
      <rPr>
        <b/>
        <sz val="11"/>
        <color theme="1"/>
        <rFont val="Arial"/>
        <family val="2"/>
      </rPr>
      <t xml:space="preserve">
Evidencias: </t>
    </r>
    <r>
      <rPr>
        <sz val="11"/>
        <color theme="1"/>
        <rFont val="Arial"/>
        <family val="2"/>
      </rPr>
      <t>Publicación pagina web link estadística, informe mensual y revista anual</t>
    </r>
  </si>
  <si>
    <r>
      <rPr>
        <b/>
        <sz val="11"/>
        <color theme="1"/>
        <rFont val="Arial"/>
        <family val="2"/>
      </rPr>
      <t>Control 1:</t>
    </r>
    <r>
      <rPr>
        <sz val="11"/>
        <color theme="1"/>
        <rFont val="Arial"/>
        <family val="2"/>
      </rPr>
      <t xml:space="preserve"> El Jefe Oficina de Control Interno y su equipo de trabajo modificara el plan de actividades anual ante contingencias presentadas.
</t>
    </r>
    <r>
      <rPr>
        <b/>
        <sz val="11"/>
        <color theme="1"/>
        <rFont val="Arial"/>
        <family val="2"/>
      </rPr>
      <t>Evidencias:</t>
    </r>
    <r>
      <rPr>
        <sz val="11"/>
        <color theme="1"/>
        <rFont val="Arial"/>
        <family val="2"/>
      </rPr>
      <t xml:space="preserve"> Acta, Matriz Plan de actividades</t>
    </r>
  </si>
  <si>
    <r>
      <rPr>
        <b/>
        <sz val="11"/>
        <color theme="1"/>
        <rFont val="Arial"/>
        <family val="2"/>
      </rPr>
      <t xml:space="preserve">Control 2: </t>
    </r>
    <r>
      <rPr>
        <sz val="11"/>
        <color theme="1"/>
        <rFont val="Arial"/>
        <family val="2"/>
      </rPr>
      <t xml:space="preserve">Seguimiento mensual por parte del Jefe de la OFICI y su equipo de trabajo al plan de actividades.
</t>
    </r>
    <r>
      <rPr>
        <b/>
        <sz val="11"/>
        <color theme="1"/>
        <rFont val="Arial"/>
        <family val="2"/>
      </rPr>
      <t xml:space="preserve">Evidencias: </t>
    </r>
    <r>
      <rPr>
        <sz val="11"/>
        <color theme="1"/>
        <rFont val="Arial"/>
        <family val="2"/>
      </rPr>
      <t>Actas</t>
    </r>
  </si>
  <si>
    <r>
      <rPr>
        <b/>
        <sz val="11"/>
        <color theme="1"/>
        <rFont val="Arial"/>
        <family val="2"/>
      </rPr>
      <t>Control 1:</t>
    </r>
    <r>
      <rPr>
        <sz val="11"/>
        <color theme="1"/>
        <rFont val="Arial"/>
        <family val="2"/>
      </rPr>
      <t xml:space="preserve"> El grupo de Atención al Ciudadano solicita mediante oficio anual a las Direcciones Regionales y ERON la asignación de personal idóneo para los puntos de atención al ciudadano.
</t>
    </r>
    <r>
      <rPr>
        <b/>
        <sz val="11"/>
        <color theme="1"/>
        <rFont val="Arial"/>
        <family val="2"/>
      </rPr>
      <t>Evidencias:</t>
    </r>
    <r>
      <rPr>
        <sz val="11"/>
        <color theme="1"/>
        <rFont val="Arial"/>
        <family val="2"/>
      </rPr>
      <t xml:space="preserve"> Oficios, Correos electrónicos.</t>
    </r>
  </si>
  <si>
    <r>
      <rPr>
        <b/>
        <sz val="11"/>
        <color theme="1"/>
        <rFont val="Arial"/>
        <family val="2"/>
      </rPr>
      <t>Control 2:</t>
    </r>
    <r>
      <rPr>
        <sz val="11"/>
        <color theme="1"/>
        <rFont val="Arial"/>
        <family val="2"/>
      </rPr>
      <t xml:space="preserve"> El grupo de Atención al Ciudadano remite en el primer trimestre a las Direcciones Regionales y ERON oficio  con cada una de las actividades a desarrollar, plazos establecidos y entrega de evidencias. 
</t>
    </r>
    <r>
      <rPr>
        <b/>
        <sz val="11"/>
        <color theme="1"/>
        <rFont val="Arial"/>
        <family val="2"/>
      </rPr>
      <t>Evidencias:</t>
    </r>
    <r>
      <rPr>
        <sz val="11"/>
        <color theme="1"/>
        <rFont val="Arial"/>
        <family val="2"/>
      </rPr>
      <t xml:space="preserve"> Oficios, correos electrónicos</t>
    </r>
  </si>
  <si>
    <r>
      <rPr>
        <b/>
        <sz val="11"/>
        <color theme="1"/>
        <rFont val="Arial"/>
        <family val="2"/>
      </rPr>
      <t xml:space="preserve">Control 3: </t>
    </r>
    <r>
      <rPr>
        <sz val="11"/>
        <color theme="1"/>
        <rFont val="Arial"/>
        <family val="2"/>
      </rPr>
      <t xml:space="preserve">El responsable de Atención al Ciudadano del  DIREG consolida y reporta trimestralmente a la coordinación de GATEC el avance en las actividades tanto para la DIREG y sus ERON adscritos, y el cargue de evidencias en la carpeta drive. 
</t>
    </r>
    <r>
      <rPr>
        <b/>
        <sz val="11"/>
        <color theme="1"/>
        <rFont val="Arial"/>
        <family val="2"/>
      </rPr>
      <t>Evidencias</t>
    </r>
    <r>
      <rPr>
        <sz val="11"/>
        <color theme="1"/>
        <rFont val="Arial"/>
        <family val="2"/>
      </rPr>
      <t>: Informes</t>
    </r>
  </si>
  <si>
    <r>
      <rPr>
        <b/>
        <sz val="11"/>
        <color theme="1"/>
        <rFont val="Arial"/>
        <family val="2"/>
      </rPr>
      <t>Control 2:</t>
    </r>
    <r>
      <rPr>
        <sz val="11"/>
        <color theme="1"/>
        <rFont val="Arial"/>
        <family val="2"/>
      </rPr>
      <t xml:space="preserve"> Los Cónsules regionales realizarán videoconferencias mensuales con los Cónsules de ERON, para impartirles instrucciones sobre la realización de las actividades propuestas para el mes, así como hacer observaciones y recomendaciones que permitan ajustar el desarrollo de las actividades a las pautas establecidas.                                                                                                           El Grupo de Derechos Humanos, realizará videoconferencia bimestral con los Cónsules Regionales, con el fin de impartirles instrucciones sobre la realización de las actividades propuestas para el bimestre, así como hacer observaciones y recomendaciones que permitan ajustar el desarrollo de las actividades a las pautas establecidas.                                                                           
</t>
    </r>
    <r>
      <rPr>
        <b/>
        <sz val="11"/>
        <color theme="1"/>
        <rFont val="Arial"/>
        <family val="2"/>
      </rPr>
      <t xml:space="preserve">Evidencias: </t>
    </r>
    <r>
      <rPr>
        <sz val="11"/>
        <color theme="1"/>
        <rFont val="Arial"/>
        <family val="2"/>
      </rPr>
      <t xml:space="preserve">Registros y/o actas de las videoconferencias.                                                    </t>
    </r>
  </si>
  <si>
    <r>
      <rPr>
        <b/>
        <sz val="11"/>
        <color theme="1"/>
        <rFont val="Arial"/>
        <family val="2"/>
      </rPr>
      <t>Control 1:</t>
    </r>
    <r>
      <rPr>
        <sz val="11"/>
        <color theme="1"/>
        <rFont val="Arial"/>
        <family val="2"/>
      </rPr>
      <t xml:space="preserve"> La Oficina de Control Interno Disciplinario - Coordinación Grupo de Prevención y el Coordinador del Grupo de Investigaciones disciplinarias realizan trimestralmente la  suscripción de un acta de verificación aleatoria de los expedientes disciplinarios a cargo de los sustanciadores, a fin de verificar que los  procesos  que se encuentren  físicamente disponibles con las condiciones de seguridad y  las normas gestión documental.
</t>
    </r>
    <r>
      <rPr>
        <b/>
        <sz val="11"/>
        <color theme="1"/>
        <rFont val="Arial"/>
        <family val="2"/>
      </rPr>
      <t xml:space="preserve">
</t>
    </r>
    <r>
      <rPr>
        <b/>
        <sz val="11"/>
        <rFont val="Arial"/>
        <family val="2"/>
      </rPr>
      <t>Evidencias</t>
    </r>
    <r>
      <rPr>
        <sz val="11"/>
        <rFont val="Arial"/>
        <family val="2"/>
      </rPr>
      <t>: A</t>
    </r>
    <r>
      <rPr>
        <sz val="11"/>
        <color theme="1"/>
        <rFont val="Arial"/>
        <family val="2"/>
      </rPr>
      <t xml:space="preserve">cta de verificación, correo electrónicos, libros radicadores
</t>
    </r>
  </si>
  <si>
    <r>
      <rPr>
        <b/>
        <sz val="11"/>
        <color theme="1"/>
        <rFont val="Arial"/>
        <family val="2"/>
      </rPr>
      <t>CONTROL 2</t>
    </r>
    <r>
      <rPr>
        <sz val="11"/>
        <color theme="1"/>
        <rFont val="Arial"/>
        <family val="2"/>
      </rPr>
      <t xml:space="preserve">: Los funcionarios de la OFIDI apoyaran la verificación de personal ajeno a la oficina, con el fin de no permitir el acceso a los lugares dónde reposan los expedientes.   En el evento que se sospeche de una conducta irregular por parte del funcionario sustanciador dónde se involucre un particular, se comunicará  de inmediato al jefe de la oficina para lo respectivo.
</t>
    </r>
    <r>
      <rPr>
        <b/>
        <sz val="11"/>
        <color theme="1"/>
        <rFont val="Arial"/>
        <family val="2"/>
      </rPr>
      <t xml:space="preserve">Evidencias: </t>
    </r>
    <r>
      <rPr>
        <sz val="11"/>
        <color theme="1"/>
        <rFont val="Arial"/>
        <family val="2"/>
      </rPr>
      <t xml:space="preserve"> Actas de Compromiso,  Oficio de novedad.</t>
    </r>
  </si>
  <si>
    <r>
      <rPr>
        <b/>
        <sz val="11"/>
        <color theme="1"/>
        <rFont val="Arial"/>
        <family val="2"/>
      </rPr>
      <t xml:space="preserve">Control 1: </t>
    </r>
    <r>
      <rPr>
        <sz val="11"/>
        <color theme="1"/>
        <rFont val="Arial"/>
        <family val="2"/>
      </rPr>
      <t xml:space="preserve">Todos los funcionarios de la OFIDI, de acuerdo con su cargo y funciones, conocen el procedimiento y las consecuencias jurídicas, frente al desconocimientos de los términos de ley para cumplir en términos.
El jefe de la Oficina de Control Interno Disciplinario y sus coordinadores de apoyo, realizaran una verificación aleatoria para corroborar que se están cumpliendo los términos de ley bajo los principios administrativos de eficiencia, eficacia y efectividad. En caso de encontrarse incumplimientos se hará la respectiva retroalimentación, a fin de subsanar la irregularidad.
</t>
    </r>
    <r>
      <rPr>
        <b/>
        <sz val="11"/>
        <color theme="1"/>
        <rFont val="Arial"/>
        <family val="2"/>
      </rPr>
      <t xml:space="preserve">Evidencias: </t>
    </r>
    <r>
      <rPr>
        <sz val="11"/>
        <color theme="1"/>
        <rFont val="Arial"/>
        <family val="2"/>
      </rPr>
      <t>Acta de revisión, correos electrónicos, libros radicadores.</t>
    </r>
  </si>
  <si>
    <r>
      <rPr>
        <b/>
        <sz val="11"/>
        <color theme="1"/>
        <rFont val="Arial"/>
        <family val="2"/>
      </rPr>
      <t xml:space="preserve">Control 2:  </t>
    </r>
    <r>
      <rPr>
        <sz val="11"/>
        <color theme="1"/>
        <rFont val="Arial"/>
        <family val="2"/>
      </rPr>
      <t xml:space="preserve">La Oficina de Control Interno Disciplinario - coordinación del grupo de Secretaría Común en el nivel central o los responsables de Control Interno Disciplinario en las DIREG cuando se vencen los términos de ley definidos para notificación, realizarán seguimiento a la comisión de notificación para que se cumplan en los tiempos establecidos, para ello se emplearán mecanismos de notificación por edicto, por estado, correo certificado y correo electrónico manteniendo  actualizado  la herramienta tecnológica  "sistema de información disciplinaria"  de los procesos que llegan a su dependencia para notificación, la cual se realiza según orden de prioridad basado en la etapa de proceso o en el orden de llegada, según corresponda al procedimiento, conservando los registros de calidad de la notificación.
</t>
    </r>
    <r>
      <rPr>
        <b/>
        <sz val="11"/>
        <color theme="1"/>
        <rFont val="Arial"/>
        <family val="2"/>
      </rPr>
      <t>Evidencias</t>
    </r>
    <r>
      <rPr>
        <sz val="11"/>
        <color theme="1"/>
        <rFont val="Arial"/>
        <family val="2"/>
      </rPr>
      <t>: auto comisorio, correos electrónicos y guías de entrega de comunicación certificada que reposarán en cada uno de los expedientes disciplinarios.</t>
    </r>
  </si>
  <si>
    <r>
      <rPr>
        <b/>
        <sz val="11"/>
        <color theme="1"/>
        <rFont val="Arial"/>
        <family val="2"/>
      </rPr>
      <t>Control 1:</t>
    </r>
    <r>
      <rPr>
        <sz val="11"/>
        <color theme="1"/>
        <rFont val="Arial"/>
        <family val="2"/>
      </rPr>
      <t xml:space="preserve"> El Grupo de Formación de la Escuela Penitenciaria Nacional cada vez que se adjudiquen estudiantes a un campo de práctica, verifica la conformación de la Junta Calificadora para la evaluación de prácticas y el correcto diligenciamiento del formato "Evaluación de Prácticas Carcelarias" versión oficial como lo establece la PA-GC-G03 Guía para Prácticas Carcelarias, de lo cual elabora informe al Grupo de Registro y Control.  En caso que no exista el soporte de la conformación de la Junta Calificadora o que el diligenciamiento del Formato presente novedades, se devolverán los soportes a la Dirección del ERON correspondiente para que se tomen las medidas correctivas necesarias. 
</t>
    </r>
    <r>
      <rPr>
        <b/>
        <sz val="11"/>
        <color theme="1"/>
        <rFont val="Arial"/>
        <family val="2"/>
      </rPr>
      <t>Evidencias:</t>
    </r>
    <r>
      <rPr>
        <sz val="11"/>
        <color theme="1"/>
        <rFont val="Arial"/>
        <family val="2"/>
      </rPr>
      <t xml:space="preserve"> Informe al Grupo de Registro y Control, los formatos "Evaluación de Prácticas Carcelarias" versión oficial debidamente diligenciados, oficios de devolución si aplican.</t>
    </r>
  </si>
  <si>
    <r>
      <rPr>
        <b/>
        <sz val="11"/>
        <color theme="1"/>
        <rFont val="Arial"/>
        <family val="2"/>
      </rPr>
      <t>Control 2:</t>
    </r>
    <r>
      <rPr>
        <sz val="11"/>
        <color theme="1"/>
        <rFont val="Arial"/>
        <family val="2"/>
      </rPr>
      <t xml:space="preserve"> De acuerdo a las estrategias emitidas por el Consejo de Seguridad las cuales deben ser implementadas por los oficiales y suboficiales del ERON para la supervisión y el control del personal del CCV y la adecuada prestación del servicio, el comandante de vigilancia del ERON supervisa el cumplimiento de los servicios de hospital y las remisiones para emitir instrucciones mensuales sobre la restricción de elementos distractores en el servicio, entre otras recomendaciones.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Evidencias: </t>
    </r>
    <r>
      <rPr>
        <sz val="11"/>
        <color theme="1"/>
        <rFont val="Arial"/>
        <family val="2"/>
      </rPr>
      <t xml:space="preserve">
ERON emite instrucciones.
DIREG consolida las instrucciones emitidas por los ERON y rinde informe a la DICUV
DICUV emite informe final consolidando información a nivel nacional.</t>
    </r>
  </si>
  <si>
    <r>
      <rPr>
        <b/>
        <sz val="11"/>
        <color theme="1"/>
        <rFont val="Arial"/>
        <family val="2"/>
      </rPr>
      <t>Control 2:</t>
    </r>
    <r>
      <rPr>
        <sz val="11"/>
        <color theme="1"/>
        <rFont val="Arial"/>
        <family val="2"/>
      </rPr>
      <t xml:space="preserve"> El Director del ERON, junto con el Comandante de Vigilancia implementa estrategias de Gestión frente a las autoridades judiciales con el fin de incentivar la realización de audiencias virtuales y adecua los espacios necesarios para su realización.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
Evidencias: 
</t>
    </r>
    <r>
      <rPr>
        <sz val="11"/>
        <color theme="1"/>
        <rFont val="Arial"/>
        <family val="2"/>
      </rPr>
      <t>ERON emite documentos de gestión ante las autoridades judiciales
DIREG consolida documentos de ERON y emite informe a la DICUV
DICUV emite informe final consolidando información a nivel nacional</t>
    </r>
  </si>
  <si>
    <r>
      <rPr>
        <b/>
        <sz val="11"/>
        <color theme="1"/>
        <rFont val="Arial"/>
        <family val="2"/>
      </rPr>
      <t xml:space="preserve">Control 1: </t>
    </r>
    <r>
      <rPr>
        <sz val="11"/>
        <color theme="1"/>
        <rFont val="Arial"/>
        <family val="2"/>
      </rPr>
      <t xml:space="preserve">Los coordinadores del Grupo de programación en presupuestal, tesorería, presupuesto y contabilidad construyen y socializan la circular de apertura (febrero) y cierre de la vigencia (octubre) con el fin de emitir los lineamientos en materia financiera.  Esta circular es remitida  a nivel nacional a todos los servidores públicos. En caso de que no se pueda emitir la circular, se procede a dar lineamientos por el dueño de proceso a través de comunicación interna. 
</t>
    </r>
    <r>
      <rPr>
        <b/>
        <sz val="11"/>
        <color theme="1"/>
        <rFont val="Arial"/>
        <family val="2"/>
      </rPr>
      <t>Evidencias:</t>
    </r>
    <r>
      <rPr>
        <sz val="11"/>
        <color theme="1"/>
        <rFont val="Arial"/>
        <family val="2"/>
      </rPr>
      <t xml:space="preserve"> Circular, correos.</t>
    </r>
  </si>
  <si>
    <r>
      <rPr>
        <b/>
        <sz val="11"/>
        <color theme="1"/>
        <rFont val="Arial"/>
        <family val="2"/>
      </rPr>
      <t>Control 1:</t>
    </r>
    <r>
      <rPr>
        <sz val="11"/>
        <color theme="1"/>
        <rFont val="Arial"/>
        <family val="2"/>
      </rPr>
      <t xml:space="preserve"> El grupo de contabilidad, realizan inducción en materia contable, de acuerdo a la normatividad emitida por la Contaduría General de la Nación y el Ministerio de Hacienda y Crédito Publico - SIIF NACIÓN.
</t>
    </r>
    <r>
      <rPr>
        <b/>
        <sz val="11"/>
        <color theme="1"/>
        <rFont val="Arial"/>
        <family val="2"/>
      </rPr>
      <t>Evidencias:</t>
    </r>
    <r>
      <rPr>
        <sz val="11"/>
        <color theme="1"/>
        <rFont val="Arial"/>
        <family val="2"/>
      </rPr>
      <t xml:space="preserve"> Acta - video </t>
    </r>
  </si>
  <si>
    <r>
      <rPr>
        <b/>
        <sz val="11"/>
        <color indexed="8"/>
        <rFont val="Arial"/>
        <family val="2"/>
      </rPr>
      <t xml:space="preserve">Control 2. </t>
    </r>
    <r>
      <rPr>
        <sz val="11"/>
        <color indexed="8"/>
        <rFont val="Arial"/>
        <family val="2"/>
      </rPr>
      <t xml:space="preserve">La coordinación contable y quien haga sus veces en las subunidades ejecutoras a nivel nacional conciliaran la información con las dependencias que generan  información o interviene en el proceso contable. 
</t>
    </r>
    <r>
      <rPr>
        <b/>
        <sz val="11"/>
        <color indexed="8"/>
        <rFont val="Arial"/>
        <family val="2"/>
      </rPr>
      <t>Evidencias:</t>
    </r>
    <r>
      <rPr>
        <sz val="11"/>
        <color indexed="8"/>
        <rFont val="Arial"/>
        <family val="2"/>
      </rPr>
      <t xml:space="preserve"> Actas - Oficio</t>
    </r>
  </si>
  <si>
    <r>
      <rPr>
        <b/>
        <sz val="11"/>
        <color theme="1"/>
        <rFont val="Arial"/>
        <family val="2"/>
      </rPr>
      <t>Control 3.</t>
    </r>
    <r>
      <rPr>
        <sz val="11"/>
        <color theme="1"/>
        <rFont val="Arial"/>
        <family val="2"/>
      </rPr>
      <t xml:space="preserve"> El grupo de contabilidad realiza análisis del reporte de saldos y movimientos generados del sistema SIIF Nación para verificar la razonabilidad de los saldos en cumplimiento de la normatividad vigente políticas contable y procedimientos. 
</t>
    </r>
    <r>
      <rPr>
        <b/>
        <sz val="11"/>
        <color theme="1"/>
        <rFont val="Arial"/>
        <family val="2"/>
      </rPr>
      <t xml:space="preserve">Evidencias:   </t>
    </r>
    <r>
      <rPr>
        <sz val="11"/>
        <color theme="1"/>
        <rFont val="Arial"/>
        <family val="2"/>
      </rPr>
      <t>Reporte de saldos y movimientos por ECP</t>
    </r>
  </si>
  <si>
    <t>Posibilidad  de perdida económica y reputacional  por la no ejecución presupuestal  acorde con la meta institucional debido a la falta de oportunidad en la contratación de los bienes y servicios de la entidad y que no permite  mover a tiempo los saldos presupuestales para cubrir diferentes necesidades  de la entidad.</t>
  </si>
  <si>
    <t>La no ejecución presupuestal acorde con la meta institucional</t>
  </si>
  <si>
    <t xml:space="preserve">Coordinador  grupo de Programación Presupuestal - Oficina Asesora de Planeación 
Coordinador grupo de presupuesto - Dirección de Gestión Corporativa </t>
  </si>
  <si>
    <t xml:space="preserve">Coordinador grupo de Programación Presupuestal - Oficina Asesora de Planeación </t>
  </si>
  <si>
    <r>
      <rPr>
        <b/>
        <sz val="11"/>
        <color theme="1"/>
        <rFont val="Arial"/>
        <family val="2"/>
      </rPr>
      <t xml:space="preserve">Control 2. : </t>
    </r>
    <r>
      <rPr>
        <sz val="11"/>
        <color theme="1"/>
        <rFont val="Arial"/>
        <family val="2"/>
      </rPr>
      <t xml:space="preserve">La Oficina Asesora de Planeación – Grupo Programación Presupuestal, consolida las solicitudes de modificación presupuestal y elabora los actos administrativos correspondientes (reducción, traslado, asignación), acorde con el procedimiento "Modificación Presupuestal"  PA-GF-P05  y para la subunidades ejecutoras de acuerdo a los tiempo establecidos mediante la circular de apertura de la vigencia fiscal.
</t>
    </r>
    <r>
      <rPr>
        <b/>
        <sz val="11"/>
        <color theme="1"/>
        <rFont val="Arial"/>
        <family val="2"/>
      </rPr>
      <t>Evidencias:</t>
    </r>
    <r>
      <rPr>
        <sz val="11"/>
        <color theme="1"/>
        <rFont val="Arial"/>
        <family val="2"/>
      </rPr>
      <t xml:space="preserve"> Consolidado y correos electrónicos,</t>
    </r>
  </si>
  <si>
    <t>Posibilidad de afectación reputacional y sanciones por parte del ente regulador por la pérdida de información derivada de la falta de Organización en los Archivos de Gestión y Fondos Acumulados del Instituto a Nivel Nacional tal como lo establece la Ley General de Archivos 594 de 2000.</t>
  </si>
  <si>
    <t>Recursos presupuestales limitados para los elementos necesarios para la organización de los archivos de gestión.</t>
  </si>
  <si>
    <t>Desconocimiento y/o falta de compromiso de los servidores penitenciarios frente al Manual de Gestión Documental, el procedimiento de Organización Documental  y su aplicación.</t>
  </si>
  <si>
    <t>DIGEC - GRUPO DE GESTIÓN DOCUMENTAL</t>
  </si>
  <si>
    <r>
      <rPr>
        <b/>
        <sz val="11"/>
        <rFont val="Arial Narrow"/>
        <family val="2"/>
      </rPr>
      <t xml:space="preserve">Control 1: </t>
    </r>
    <r>
      <rPr>
        <sz val="11"/>
        <rFont val="Arial Narrow"/>
        <family val="2"/>
      </rPr>
      <t xml:space="preserve">El grupo de Gestión Documental realiza acompañamiento y capacitación a Nivel Nacional basado en los procedimientos de Organización Documental PA-DO-P07 y el Manual de Gestión Documental   PA-DO-M01.
</t>
    </r>
    <r>
      <rPr>
        <b/>
        <sz val="11"/>
        <rFont val="Arial Narrow"/>
        <family val="2"/>
      </rPr>
      <t xml:space="preserve">
Evidencias:</t>
    </r>
    <r>
      <rPr>
        <sz val="11"/>
        <rFont val="Arial Narrow"/>
        <family val="2"/>
      </rPr>
      <t xml:space="preserve"> Correos electrónicos, oficios y actas</t>
    </r>
  </si>
  <si>
    <t>Entregar diligenciado el Formato Único de Inventario Documental PA-DO-M01- F01, tanto de los fondos acumulados como de los Archivos de Gestión basado en los procedimientos de Organización Documental PA-DO-P07 y el Manual de Gestión Documental   PA-DO-M01; realizando el seguimiento a sus Establecimientos de Reclusión adscritos para la entrega de dicha información.</t>
  </si>
  <si>
    <t>DIRECTORES REGIONALES - AREA DE GESTIÒN CORPORATIVA  (Encargados de Archivo)</t>
  </si>
  <si>
    <t>Entregar diligenciado el Formato Único de Inventario Documental PA-DO-M01- F01, tanto de los fondos acumulados como de los Archivos de Gestión basado en los procedimientos de Organización Documental PA-DO-P07 y el Manual de Gestión Documental   PA-DO-M01.</t>
  </si>
  <si>
    <t>DIRECTORES DE ERON - JEFE ADMINISTRATIVA, FINANCIERA Y DE GESTIÒN HUMANA (Encargados de Archivo)</t>
  </si>
  <si>
    <t xml:space="preserve">Si se presenta la materialización del riesgo, se deben ejecutar las siguiente acciones cuyo objetivo principal es reducir los daños que se puedan producir (impacto): 
1. Se oficia a la Dirección Regional o ERON, donde se indican las falencias encontradas y se solicita un plan de acción para mitigar y atacar las razones por las cuales incumplen la Ley General de Archivos 594/2000 frente a la Organización de los documentos bajo su custodia. Posteriormente se hace seguimiento al tema. </t>
  </si>
  <si>
    <t>Posibilidad de afectación a la imagen institucional por pérdida de información a causa del incumplimiento en la radicación de las comunicaciones oficiales internas y externas en el aplicativo GESDOC.</t>
  </si>
  <si>
    <t>Manejo inadecuado y resistencia de los servidores penitenciarios al uso del aplicativo GESDOC.</t>
  </si>
  <si>
    <t>Debilidad en el uso de la ventanilla única de correspondencia como medio de radicación de toda comunicación externa allegada al Instituto.</t>
  </si>
  <si>
    <t>DIGEC- GRUPO DE GESTIÓN DOCUMENTAL</t>
  </si>
  <si>
    <t>DIGEC- GRUPO DE GESTIÓN DOCUMENTAL - Direcciones Regionales y ERON</t>
  </si>
  <si>
    <r>
      <rPr>
        <b/>
        <sz val="11"/>
        <color theme="1"/>
        <rFont val="Arial"/>
        <family val="2"/>
      </rPr>
      <t xml:space="preserve">Control 1: </t>
    </r>
    <r>
      <rPr>
        <sz val="11"/>
        <color theme="1"/>
        <rFont val="Arial"/>
        <family val="2"/>
      </rPr>
      <t xml:space="preserve">El grupo de gestión documental realiza socialización a nivel nacional para que los funcionarios públicos conozcan y utilicen correctamente el aplicativo GESDOC.
</t>
    </r>
    <r>
      <rPr>
        <b/>
        <sz val="11"/>
        <color theme="1"/>
        <rFont val="Arial"/>
        <family val="2"/>
      </rPr>
      <t xml:space="preserve">Evidencias: </t>
    </r>
    <r>
      <rPr>
        <sz val="11"/>
        <color theme="1"/>
        <rFont val="Arial"/>
        <family val="2"/>
      </rPr>
      <t>Actas de socializaciones a nivel nacional del aplicativo GESDOC.</t>
    </r>
  </si>
  <si>
    <r>
      <rPr>
        <b/>
        <sz val="11"/>
        <color theme="1"/>
        <rFont val="Arial"/>
        <family val="2"/>
      </rPr>
      <t>Control 2:</t>
    </r>
    <r>
      <rPr>
        <sz val="11"/>
        <color theme="1"/>
        <rFont val="Arial"/>
        <family val="2"/>
      </rPr>
      <t xml:space="preserve"> El grupo de gestión documental , DIREG y ERON realizan la creación de usuarios y soporte del aplicativo GESDOC, a partir de las solicitudes de los funcionarios. 
</t>
    </r>
    <r>
      <rPr>
        <b/>
        <sz val="11"/>
        <color theme="1"/>
        <rFont val="Arial"/>
        <family val="2"/>
      </rPr>
      <t xml:space="preserve">
Evidencias:</t>
    </r>
    <r>
      <rPr>
        <sz val="11"/>
        <color theme="1"/>
        <rFont val="Arial"/>
        <family val="2"/>
      </rPr>
      <t xml:space="preserve"> Correos electrónicos.</t>
    </r>
  </si>
  <si>
    <r>
      <rPr>
        <b/>
        <sz val="11"/>
        <color theme="1"/>
        <rFont val="Arial"/>
        <family val="2"/>
      </rPr>
      <t>Control 3</t>
    </r>
    <r>
      <rPr>
        <sz val="11"/>
        <color theme="1"/>
        <rFont val="Arial"/>
        <family val="2"/>
      </rPr>
      <t xml:space="preserve">: El grupo de gestión documental verifican el cumplimiento del Procedimiento de Recepción, Radicación y Distribución de Comunicaciones Oficiales PA-DO-P02.
</t>
    </r>
    <r>
      <rPr>
        <b/>
        <sz val="11"/>
        <color theme="1"/>
        <rFont val="Arial"/>
        <family val="2"/>
      </rPr>
      <t xml:space="preserve">Evidencias: </t>
    </r>
    <r>
      <rPr>
        <sz val="11"/>
        <color theme="1"/>
        <rFont val="Arial"/>
        <family val="2"/>
      </rPr>
      <t>Actas, oficios.</t>
    </r>
  </si>
  <si>
    <t>Oficio a nivel Nacional con relación al uso del aplicativo GESDOC.</t>
  </si>
  <si>
    <t>Dirección de Gestión Corporativa - Grupo de Gestión Documental</t>
  </si>
  <si>
    <t>Generar un reporte y consolidarlo por Regional y sus establecimientos Adscritos con el fin de monitorear que se dé cumplimiento a la radicación de las comunicaciones oficiales en el Aplicativo GESDOC.</t>
  </si>
  <si>
    <t xml:space="preserve">DIRECTORES REGIONALES - AREA DE GESTIÒN CORPORATIVA 
DIRECTORES DE ERON - JEFE ADMINISTRATIVA, FINANCIERA Y DE GESTIÒN HUMANA
</t>
  </si>
  <si>
    <t>Divulgar en Notinpec los lineamientos que se deben tener en cuenta en el manejo de las comunicaciones en el GESDOC.</t>
  </si>
  <si>
    <t>Trimestral</t>
  </si>
  <si>
    <t xml:space="preserve">Si se presenta la materialización del riesgo, se deben ejecutar las siguiente acciones cuyo objetivo principal es reducir los daños que se puedan producir (impacto): 
1. La información que sea remitida sin el radicado del Aplicativo GESDOC, será devuelta a la Regional, EPN o ERON. El Aplicativo GESDOC a Nivel Nacional se encuentra en funcionamiento en un 100%.
</t>
  </si>
  <si>
    <t>Posibilidad de recibir u solicitar cualquier dádiva o beneficio a nombre propio o de terceros a cambio de desaparecer, sustraer, destruir u ocultar información documental del Instituto.</t>
  </si>
  <si>
    <t xml:space="preserve">Influencia por parte de terceros para desaparecer, sustraer, destruir u ocultar información documental.
</t>
  </si>
  <si>
    <t xml:space="preserve"> - Desorganización de los archivos de gestión en las dependencias del Instituto.
</t>
  </si>
  <si>
    <t xml:space="preserve"> - Desconocimiento del servidor penitenciario sobre las consecuencias del manejo inadecuado de las comunicaciones oficiales.</t>
  </si>
  <si>
    <r>
      <rPr>
        <b/>
        <sz val="11"/>
        <rFont val="Arial Narrow"/>
        <family val="2"/>
      </rPr>
      <t>Control 1:</t>
    </r>
    <r>
      <rPr>
        <sz val="11"/>
        <rFont val="Arial Narrow"/>
        <family val="2"/>
      </rPr>
      <t xml:space="preserve"> El grupo de gestión documental  realiza acompañamiento y capacitación a nivel nacional basado en los procedimientos de Organización Documental PA-DO-P07 y el Manual de Gestión Documental   PA-DO-M01.
</t>
    </r>
    <r>
      <rPr>
        <b/>
        <sz val="11"/>
        <rFont val="Arial Narrow"/>
        <family val="2"/>
      </rPr>
      <t xml:space="preserve">
Evidencias: </t>
    </r>
    <r>
      <rPr>
        <sz val="11"/>
        <rFont val="Arial Narrow"/>
        <family val="2"/>
      </rPr>
      <t>Correos electrónicos, oficios y actas</t>
    </r>
  </si>
  <si>
    <r>
      <rPr>
        <b/>
        <sz val="11"/>
        <rFont val="Arial Narrow"/>
        <family val="2"/>
      </rPr>
      <t xml:space="preserve">Control 2: </t>
    </r>
    <r>
      <rPr>
        <sz val="11"/>
        <rFont val="Arial Narrow"/>
        <family val="2"/>
      </rPr>
      <t xml:space="preserve">Sensibilizar mediante NOTINPEC tips de Organización de Archivos y uso del aplicativo GESDOC para conservar la memoria documental e institucional.
</t>
    </r>
    <r>
      <rPr>
        <b/>
        <sz val="11"/>
        <rFont val="Arial Narrow"/>
        <family val="2"/>
      </rPr>
      <t>Evidencias:</t>
    </r>
    <r>
      <rPr>
        <sz val="11"/>
        <rFont val="Arial Narrow"/>
        <family val="2"/>
      </rPr>
      <t xml:space="preserve"> Publicaciones NOTINPEC.</t>
    </r>
  </si>
  <si>
    <t>Realizar lo establecido en el procedimiento PA-DO-P08 Transferencias Documentales Primarias para la entrega de los Archivos de Fondos Acumulados al Archivo Central del Instituto conforme al Cronograma de Transferencias Documentales.</t>
  </si>
  <si>
    <t>DIRECTORES REGIONALES - AREA DE GESTIÒN CORPORATIVA  (Encargados de Archivo)
DIRECTORES DE ERON - JEFE ADMINISTRATIVA, FINANCIERA Y DE GESTIÒN HUMANA (Encargados de Archivo)</t>
  </si>
  <si>
    <t>Socialización de los instrumentos de Gestión Documental mediante un cronograma para fortalecer la cultura archivística en los servidores públicos.</t>
  </si>
  <si>
    <t>La Dirección de Gestión Corporativa Grupo de Gestión Documental</t>
  </si>
  <si>
    <t>Si se presenta la materialización del riesgo, se deben ejecutar las siguiente acciones cuyo objetivo principal es reducir los daños que se puedan producir (impacto): 
1. Se oficia al jefe inmediato informe de la situación conforme a la responsabilidad cumpliendo lo establecido en el ACUERDO No. 038 (Septiembre 20 de 2002) El Consejo Directivo del Archivo General de la Nación: Art 1 RESPONSABILIDAD DEL SERVIDOR PÚBLICO FRENTE A LOS DOCUMENTOS Y ARCHIVOS y la LEY 1952 DE 2019 ARTÍCULO 38 DEBERES ITEM 6.</t>
  </si>
  <si>
    <t>Perdida de la confidencialidad, integridad y disponibilidad de la información</t>
  </si>
  <si>
    <t>La Oficina de Sistemas de información, a través del grupo de proyección, seguridad e implementación tecnológica</t>
  </si>
  <si>
    <t>Direcciones Regionales y ERON</t>
  </si>
  <si>
    <t>Perdida de la información de la plataforma de gestión del Circuito Cerrado de Televisión</t>
  </si>
  <si>
    <t>La Oficina de Sistemas de información, a través del Grupo de Apoyo Seguridad Electrónica</t>
  </si>
  <si>
    <t>Posibilidad de recibir o solicitar cualquier dádiva a nombre propio o de terceros para permitir el acceso al Sistema de Información Penitenciario y Carcelario (SISIPEC) del Instituto a personas no autorizadas</t>
  </si>
  <si>
    <t>Recibir o solicitar cualquier dadiva</t>
  </si>
  <si>
    <t>Permitir el acceso al Sistema de Información Penitenciario y Carcelario (SISIPEC) del Instituto a personas no autorizadas</t>
  </si>
  <si>
    <t>La Oficina de Sistemas de Información a través del Grupo de Administración de la Información y el grupo de proyección, seguridad e implementación tecnológica</t>
  </si>
  <si>
    <r>
      <rPr>
        <b/>
        <sz val="11"/>
        <rFont val="Arial Narrow"/>
        <family val="2"/>
      </rPr>
      <t xml:space="preserve">Control 1: </t>
    </r>
    <r>
      <rPr>
        <sz val="11"/>
        <rFont val="Arial Narrow"/>
        <family val="2"/>
      </rPr>
      <t xml:space="preserve">La Oficina de Sistemas de Información a través del grupo de Administración de los sistemas de Información realiza una verificación aleatoria correspondiente al 10% del total de usuarios de SISIPEC creados cada trimestre, con el fin de confirmar que son creados mediante Help desk aprobados de acuerdo al Manual Help desk que se encuentra publicado dentro del Sistema de Información. Además se verifica que adjunten la resolución de asignación de funciones y el Acuerdo de confidencialidad y compromiso con la seguridad de la información para la creación de usuarios.
</t>
    </r>
    <r>
      <rPr>
        <b/>
        <sz val="11"/>
        <rFont val="Arial Narrow"/>
        <family val="2"/>
      </rPr>
      <t xml:space="preserve">Evidencias: </t>
    </r>
    <r>
      <rPr>
        <sz val="11"/>
        <rFont val="Arial Narrow"/>
        <family val="2"/>
      </rPr>
      <t>Informe de verificación aleatoria del 10% de usuarios creados.</t>
    </r>
  </si>
  <si>
    <t>Incumplimiento en la provisión de las vacantes de la planta de personal del Instituto</t>
  </si>
  <si>
    <t>Demora en el desarrollo de concurso de mérito  y proceso de encargos que permita proveer las vacantes.</t>
  </si>
  <si>
    <t>Subdirección de Talento Humano - Grupo Administración del Talento Humano</t>
  </si>
  <si>
    <r>
      <rPr>
        <b/>
        <sz val="11"/>
        <color theme="1"/>
        <rFont val="Arial"/>
        <family val="2"/>
      </rPr>
      <t>Control 1:</t>
    </r>
    <r>
      <rPr>
        <sz val="11"/>
        <color theme="1"/>
        <rFont val="Arial"/>
        <family val="2"/>
      </rPr>
      <t xml:space="preserve"> La Subdirección de Talento Humano - Grupo Administración del Talento Humano mensualmente verifica las vacantes existentes en la planta de personal a través de los reportes de personal  del aplicativo Humano Web donde se evidencia la situación administrativa de los servidores penitenciarios. Información que es remitida mediante correo electrónico al Grupo de Prospectiva del Talento Humano, para la provisión empleo según normatividad vigente, procedimiento PA-TH-P30 v1. En caso de que el aplicativo no suministre algún tipo de información, se recurre a bases de datos en excel con la información detallada de la planta de personal y su forma de provisión. 
Evidencias: Correos electrónicos, Humano web.</t>
    </r>
  </si>
  <si>
    <t>nombramiento de personal adicional al aprobado por Decreto</t>
  </si>
  <si>
    <t>El Aplicativo HUMANO WEB que no genera alertas para controlar el número de nombramientos por denominación, código y grado de los empleos</t>
  </si>
  <si>
    <r>
      <rPr>
        <b/>
        <sz val="11"/>
        <color theme="1"/>
        <rFont val="Arial"/>
        <family val="2"/>
      </rPr>
      <t xml:space="preserve">Control 1: </t>
    </r>
    <r>
      <rPr>
        <sz val="11"/>
        <color theme="1"/>
        <rFont val="Arial"/>
        <family val="2"/>
      </rPr>
      <t xml:space="preserve">La Subdirección de Talento Humano - Grupo Administración del Talento Humano de la SUTAH  mensualmente descarga, consulta y verifica la base de datos del personal que arroja el sistema humano web, y es contrastado de manera manual con el numero de empleos aprobados por decreto para determinar que no exceda la cantidad aprobada. Una vez realizado el ejercicio es informado a través de correo electrónico a la coordinación de GATAL - procedimiento PA-TH-P18.
</t>
    </r>
    <r>
      <rPr>
        <b/>
        <sz val="11"/>
        <color theme="1"/>
        <rFont val="Arial"/>
        <family val="2"/>
      </rPr>
      <t>Evidencias:</t>
    </r>
    <r>
      <rPr>
        <sz val="11"/>
        <color theme="1"/>
        <rFont val="Arial"/>
        <family val="2"/>
      </rPr>
      <t xml:space="preserve"> Correos electrónicos, bases de datos y Humano web.</t>
    </r>
  </si>
  <si>
    <t>Si se presenta la materialización del riesgo, se deben ejecutar las siguiente acciones cuyo objetivo principal es reducir los daños que se puedan producir (impacto): 
1. Presentar un informe de las razones al nombramiento.
2. Solicitar partida presupuestal para el pago
3. Solicitud ante la oficina de control interno disciplinario las actuaciones pertinentes</t>
  </si>
  <si>
    <t>Si se presenta la materialización del riesgo, se deben ejecutar las siguiente acciones cuyo objetivo principal es reducir los daños que se puedan producir (impacto): 
1. Solicitud de reintegro del dinero pagado adicionalmente por el no ingreso de la novedad
2. Proceso de conciliación para acuerdo de pago para la devolución de los dineros.</t>
  </si>
  <si>
    <t xml:space="preserve">• Falta de personal en las sedes de trabajo. </t>
  </si>
  <si>
    <t>• Desconocimiento de los temas relacionados con el proceso de bienestar laboral e Incentivos.</t>
  </si>
  <si>
    <t xml:space="preserve">• Rotación de personal en las sedes de trabajo. </t>
  </si>
  <si>
    <t>• Directivos no generan plan de acciones de apoyo a la gestión por parte de las Cajas de Compensación Familiar o gestionan con redes sociales de apoyo.</t>
  </si>
  <si>
    <t>Falta de servidores públicos designados por los Directivos en las sedes de trabajo para el Área de Talento Humano y la no gestión ante las Cajas de Compensación Familiar y redes sociales de apoyo locales.</t>
  </si>
  <si>
    <r>
      <t xml:space="preserve">Subdirección de Talento Humano- </t>
    </r>
    <r>
      <rPr>
        <b/>
        <sz val="11"/>
        <rFont val="Arial Narrow"/>
        <family val="2"/>
      </rPr>
      <t>Grupo de Bienestar Laboral</t>
    </r>
  </si>
  <si>
    <t>Subdirección de Talento Humano- Grupo de Bienestar Laboral</t>
  </si>
  <si>
    <t>Dirección Escuela de Formación - Grupo de Personal,
Direcciones Regionales - Área de talento Humano
Direcciones de ERON - Área de gestión Humana</t>
  </si>
  <si>
    <t>Subdirección de Talento Humano- Grupo de Bienestar 
Dirección Escuela de Formación - Grupo de Personal,
Direcciones Regionales - Área de talento Humano
Direcciones de ERON - Área de gestión Humana</t>
  </si>
  <si>
    <r>
      <rPr>
        <b/>
        <sz val="11"/>
        <color theme="1"/>
        <rFont val="Arial"/>
        <family val="2"/>
      </rPr>
      <t xml:space="preserve">Control 1: </t>
    </r>
    <r>
      <rPr>
        <sz val="11"/>
        <color theme="1"/>
        <rFont val="Arial"/>
        <family val="2"/>
      </rPr>
      <t>La Subdirección de Talento Humano - Grupo Administración del Talento Humano de la SUTAH mensualmente verifica que el reporte suministrado por el aplicativo Humano Web corresponda con las novedades reportadas a través del cruce de base de datos de las diferentes situaciones administrativas (licencias no remuneradas, renuncias, encargos, nombramientos y traslados) del grupo. En caso de que el reporte presente inconsistencias, el funcionario de GATEL carga la novedad en el sistema y se requiere a quien por competencia le corresponda la corrección de la novedad. 
Evidencias: Reportes suministrados , Humano web, bases de datos, minuta de entrega</t>
    </r>
  </si>
  <si>
    <r>
      <rPr>
        <b/>
        <sz val="11"/>
        <color theme="1"/>
        <rFont val="Arial"/>
        <family val="2"/>
      </rPr>
      <t>Control 3:</t>
    </r>
    <r>
      <rPr>
        <sz val="11"/>
        <color theme="1"/>
        <rFont val="Arial"/>
        <family val="2"/>
      </rPr>
      <t xml:space="preserve"> La Subdirección de Talento Humano- Grupo de Bienestar solicita  trimestralmente a las sedes de trabajo que informen los beneficiados de las actividades efectuadas con relación al Plan de Bienestar Institucional para generar informe de los participantes o beneficiados. 
</t>
    </r>
    <r>
      <rPr>
        <b/>
        <sz val="11"/>
        <color theme="1"/>
        <rFont val="Arial"/>
        <family val="2"/>
      </rPr>
      <t xml:space="preserve">
Evidencias: </t>
    </r>
    <r>
      <rPr>
        <sz val="11"/>
        <color theme="1"/>
        <rFont val="Arial"/>
        <family val="2"/>
      </rPr>
      <t xml:space="preserve">solicitudes, informe de actividades y participantes. </t>
    </r>
  </si>
  <si>
    <r>
      <rPr>
        <b/>
        <sz val="11"/>
        <color theme="1"/>
        <rFont val="Arial"/>
        <family val="2"/>
      </rPr>
      <t>Control 4:</t>
    </r>
    <r>
      <rPr>
        <sz val="11"/>
        <color theme="1"/>
        <rFont val="Arial"/>
        <family val="2"/>
      </rPr>
      <t xml:space="preserve"> La Dirección Escuela de Formación - Grupo de Personal, Direcciones Regionales - Área de talento Humano y Direcciones de ERON - Área de gestión Humana entregan informe consolidado en términos de avance y cumplimiento de cada una de las actividades que conforman el plan al correo electrónico bienestar@inpec.gov.co, dentro de los diez (10) primeros días hábiles siguientes a la fecha de finalización del semestre. Por su parte, el informe de la DIREG deberá contener la consolidación del avance de las actividades realizadas por sí mismas y por los Establecimientos de Reclusión del Orden Nacional –ERON- adscritos a cada una.
</t>
    </r>
    <r>
      <rPr>
        <b/>
        <sz val="11"/>
        <color theme="1"/>
        <rFont val="Arial"/>
        <family val="2"/>
      </rPr>
      <t>Evidencias:</t>
    </r>
    <r>
      <rPr>
        <sz val="11"/>
        <color theme="1"/>
        <rFont val="Arial"/>
        <family val="2"/>
      </rPr>
      <t xml:space="preserve"> correo electrónico e informe consolidado. </t>
    </r>
  </si>
  <si>
    <r>
      <rPr>
        <b/>
        <sz val="11"/>
        <color theme="1"/>
        <rFont val="Arial"/>
        <family val="2"/>
      </rPr>
      <t xml:space="preserve">Control 2: </t>
    </r>
    <r>
      <rPr>
        <sz val="11"/>
        <color theme="1"/>
        <rFont val="Arial"/>
        <family val="2"/>
      </rPr>
      <t xml:space="preserve">La Dirección Escuela de Formación - Grupo de Personal, Direcciones Regionales - Área de talento Humano y Direcciones de ERON - Área de gestión Humana incorporan en los planes de acción de sus sedes las actividades establecidas en el Plan de Bienestar Institucional y hacen seguimiento trimestral de estas a través de los planes de acción. 
</t>
    </r>
    <r>
      <rPr>
        <b/>
        <sz val="11"/>
        <color theme="1"/>
        <rFont val="Arial"/>
        <family val="2"/>
      </rPr>
      <t xml:space="preserve">Evidencia: </t>
    </r>
    <r>
      <rPr>
        <sz val="11"/>
        <color theme="1"/>
        <rFont val="Arial"/>
        <family val="2"/>
      </rPr>
      <t xml:space="preserve">Plan de acción, seguimiento a planes de acción. </t>
    </r>
  </si>
  <si>
    <t>02/28/2022</t>
  </si>
  <si>
    <t xml:space="preserve">Si se presenta la materialización del riesgo, se deben ejecutar las siguiente acciones cuyo objetivo principal es reducir los daños que se puedan producir (impacto): 
1. Informe de incumplimiento directivo del Plan de Bienestar e Incentivos Institucional. </t>
  </si>
  <si>
    <t xml:space="preserve">• Servidores públicos beneficiarios redimen las ordenes de entrega a destiempo. 
• Proveedores entregan el producto siempre y cuando el total de los beneficiarios hayan redimido las ordenes de entrega de la dotación.
• Proveedores entregan productos con especificaciones diferentes a las ordenadas. </t>
  </si>
  <si>
    <t>Incumplimiento en  la entrega de la dotación por parte del  proveedor en los tiempos establecidos a la entidad</t>
  </si>
  <si>
    <t>Subdirección de Talento Humano - Grupo de Bienestar Laboral</t>
  </si>
  <si>
    <t xml:space="preserve">Posibilidad de afectación económica por liquidaciones a exfuncionarios con valores que no correspondan con lo realmente adeudado por el Instituto debido a información errada en el sistema de información Humano Web o por error involuntario del servidor público al momento de efectuar la liquidación. </t>
  </si>
  <si>
    <t>Caída del servidor del aplicativo Humano Web.</t>
  </si>
  <si>
    <t xml:space="preserve">Fallas del aplicativo Humano Web. </t>
  </si>
  <si>
    <t>Errores involuntarios en los cálculos de la liquidación de exfuncionarios</t>
  </si>
  <si>
    <t xml:space="preserve">Información no verídica por error involuntario del servidor público al momento de efectuar la liquidación. </t>
  </si>
  <si>
    <t>Implementar una lista de chequeo, que le permita al coordinador del Grupo de Prestaciones Sociales verificar que los pagos efectivamente corresponden con lo adeudado por el Instituto dependiendo de la novedades que presente cada liquidación</t>
  </si>
  <si>
    <t>Coordinador Grupo de Prestaciones Sociales</t>
  </si>
  <si>
    <t>2 veces por semana</t>
  </si>
  <si>
    <t>Si se presenta la materialización del riesgo, se deben ejecutar las siguiente acciones cuyo objetivo principal es reducir los daños que se puedan producir (impacto): 
1. Realizar una resolución modificatoria que permita subsanar el error de la liquidación inicial.</t>
  </si>
  <si>
    <t xml:space="preserve">Posibilidad de afectación económica y reputacional por incumplimiento (tardío) en las liquidaciones de las prestaciones sociales a los exfuncionarios de acuerdo con los términos legales que estipula la normatividad vigente debido a demoras o falta de respuesta en la información reportada por otras dependencias o entidades externas. </t>
  </si>
  <si>
    <t>Fallas de descuido en los tiempos de respuesta a requerimientos de información necesaria para las liquidaciones  por parte de otras dependencias o entidades externas.</t>
  </si>
  <si>
    <t>Demora involuntaria en la generación de la liquidación de prestaciones sociales.</t>
  </si>
  <si>
    <t>Subdirección de Talento Humano -  Grupo de Prestaciones Sociales</t>
  </si>
  <si>
    <r>
      <rPr>
        <b/>
        <sz val="11"/>
        <rFont val="Arial Narrow"/>
        <family val="2"/>
      </rPr>
      <t xml:space="preserve">Control 1: </t>
    </r>
    <r>
      <rPr>
        <sz val="11"/>
        <rFont val="Arial Narrow"/>
        <family val="2"/>
      </rPr>
      <t xml:space="preserve">La Subdirección de Talento Humano - a través del coordinador del Grupo de Prestaciones Sociales de la Subdirección de Talento Humano lleva a cabo control mediante la verificación   mensual de la gestión de cada liquidador e indaga sobre los avances del mismo empleando la matriz de seguimiento en la que se registran las novedades, asignaciones, valores y estados de proceso. En caso de que la información no se encuentre actualizada en la matriz, se procede a realizar los requerimientos correspondientes a los liquidadores.
</t>
    </r>
    <r>
      <rPr>
        <b/>
        <sz val="11"/>
        <rFont val="Arial Narrow"/>
        <family val="2"/>
      </rPr>
      <t>Evidencias:</t>
    </r>
    <r>
      <rPr>
        <sz val="11"/>
        <rFont val="Arial Narrow"/>
        <family val="2"/>
      </rPr>
      <t xml:space="preserve"> Matriz de seguimiento y/o correos electrónicos.</t>
    </r>
  </si>
  <si>
    <t>Elaborar un informe en el cual se reporte el estado de los casos asignados.</t>
  </si>
  <si>
    <t>Liquidadores Grupo de Prestaciones Sociales</t>
  </si>
  <si>
    <t xml:space="preserve">Si se presenta la materialización del riesgo, se deben ejecutar las siguiente acciones cuyo objetivo principal es reducir los daños que se puedan producir (impacto): 
1.Realizar una brigada de contingencia  en la cual se elaboren las liquidaciones que están pendientes y que han excedido el término legal.
</t>
  </si>
  <si>
    <t>• Pago de emolumentos salariales a los servidores públicos sin la prestación efectiva del servicio.
• Afectación en la prestación de la prestación del servicio en las sedes de trabajo.</t>
  </si>
  <si>
    <t>• Desgaste administrativo frente al desarrollo del proceso de ausentismo laboral.  
• Violación al debido proceso.</t>
  </si>
  <si>
    <t xml:space="preserve">Falta de comunicación de las sedes de trabajo frente a la situaciones administrativas de los servidores públicos. </t>
  </si>
  <si>
    <r>
      <rPr>
        <b/>
        <sz val="11"/>
        <color rgb="FF000000"/>
        <rFont val="Arial Narrow"/>
        <family val="2"/>
      </rPr>
      <t>Control 1:</t>
    </r>
    <r>
      <rPr>
        <sz val="11"/>
        <color indexed="8"/>
        <rFont val="Arial Narrow"/>
        <family val="2"/>
      </rPr>
      <t xml:space="preserve"> La Subdirección de Talento Humano a través del Grupo Asuntos Laborales efectúa el seguimiento al procedimiento de notificación dentro de la actuación administrativa de declaratoria de vacancia, determinada en la Ley 1437 de 2011.
</t>
    </r>
    <r>
      <rPr>
        <b/>
        <sz val="11"/>
        <color indexed="8"/>
        <rFont val="Arial Narrow"/>
        <family val="2"/>
      </rPr>
      <t xml:space="preserve">Evidencias: </t>
    </r>
    <r>
      <rPr>
        <sz val="11"/>
        <color indexed="8"/>
        <rFont val="Arial Narrow"/>
        <family val="2"/>
      </rPr>
      <t>Correos electrónicos y oficios.</t>
    </r>
  </si>
  <si>
    <t xml:space="preserve">Fortalecer el conocimiento en materia de notificación por ausentismo laboral a los Directivos de las Direcciones regionales y Establecimientos de Reclusión. </t>
  </si>
  <si>
    <t>Grupo de Asuntos Laborales</t>
  </si>
  <si>
    <t xml:space="preserve">Directores Regionales 
Directores de Establecimiento de Reclusión. . </t>
  </si>
  <si>
    <t>Posibilidad de recibir o solicitar cualquier dádiva o beneficio a nombre propio o de terceros a cambio de sustraer, destruir, modificar u ocultar información en la cartilla biográfica de la PPL en los ERON.</t>
  </si>
  <si>
    <t xml:space="preserve">Falta de control y seguimiento en el registro de actualización de información  de la PPL en SISIPEC WEB </t>
  </si>
  <si>
    <t>Presión, injerencia, amenazas de terceros interesados en generar Sustracción, destrucción, modificación u ocultamiento de información.</t>
  </si>
  <si>
    <r>
      <rPr>
        <b/>
        <sz val="11"/>
        <color indexed="8"/>
        <rFont val="Arial"/>
        <family val="2"/>
      </rPr>
      <t xml:space="preserve">Control 1: </t>
    </r>
    <r>
      <rPr>
        <sz val="11"/>
        <color indexed="8"/>
        <rFont val="Arial"/>
        <family val="2"/>
      </rPr>
      <t xml:space="preserve">El  Director y los responsables de las área de jurídica de los ERON generan un informe trimestral de avance en el registro de actualización de información  en SISIPEC WEB reportando los registros efectuados, las novedades presentadas e inconsistencias durante el periodo, enviado a través de correo electrónico a la Dirección Regional. La DIREG revisa los informes presentados por los ERON y generará una retroalimentación durante el siguiente mes a la culminación del trimestre sobre lo actuado, solicitando acciones de mejora en plazos definidos, a través de correo electrónico. 
</t>
    </r>
    <r>
      <rPr>
        <b/>
        <sz val="11"/>
        <color indexed="8"/>
        <rFont val="Arial"/>
        <family val="2"/>
      </rPr>
      <t xml:space="preserve">
Evidencias:</t>
    </r>
    <r>
      <rPr>
        <sz val="11"/>
        <color indexed="8"/>
        <rFont val="Arial"/>
        <family val="2"/>
      </rPr>
      <t xml:space="preserve"> Informes reportados, correos electrónicos y oficios </t>
    </r>
  </si>
  <si>
    <t>DIRECCIONES REGIONALES Y ERON</t>
  </si>
  <si>
    <t>Posibilidad de recibir o solicitar cualquier dádiva o beneficio a nombre propio o de terceros a cambio de favorecer el pago de un fallo judicial.</t>
  </si>
  <si>
    <t>Entregar un informe de los incumplimientos por parte de las dependencias que requieren préstamos documentales.</t>
  </si>
  <si>
    <t>Dirección de Gestión Corporativa - Grupo de Gestión Documental (encargado de los préstamos documentales)</t>
  </si>
  <si>
    <t>Posibilidad de afectación económica por sanciones del ente regulador por malas prácticas o manejos incorrectos de la documentación institucional, debido al incumplimiento del ejercicio profesional de la archivística, según lo dispuesto en la Ley 1409 de 2010 y la Resolución 0629 de 2018 del Departamento Administrativo de la Función Pública.</t>
  </si>
  <si>
    <t>Nombramiento de escaso y/o nada recurso humano, con el perfil calificado en Gestión Documental.</t>
  </si>
  <si>
    <r>
      <rPr>
        <b/>
        <sz val="11"/>
        <rFont val="Arial"/>
        <family val="2"/>
      </rPr>
      <t xml:space="preserve">Control 1: </t>
    </r>
    <r>
      <rPr>
        <sz val="11"/>
        <rFont val="Arial"/>
        <family val="2"/>
      </rPr>
      <t xml:space="preserve">El grupo de gestión documental realiza de manera permanente acompañamiento y capacitación a nivel nacional basado en los procedimientos de Organización Documental PA-DO-P07 y el Manual de Gestión Documental   PA-DO-M01.
</t>
    </r>
    <r>
      <rPr>
        <b/>
        <sz val="11"/>
        <rFont val="Arial"/>
        <family val="2"/>
      </rPr>
      <t>Evidencias:</t>
    </r>
    <r>
      <rPr>
        <sz val="11"/>
        <rFont val="Arial"/>
        <family val="2"/>
      </rPr>
      <t xml:space="preserve"> Correos electrónicos, oficios y actas</t>
    </r>
  </si>
  <si>
    <t>Proyectar comunicación a la Dirección de Gestión Corporativa para que se escale el tema ante la alta  Dirección frente a la incorporación de empleos con perfiles de Archivistas en el Manual Especifico de Funciones del Inpec, en cumplimiento a la normatividad archivística vigente.</t>
  </si>
  <si>
    <t>Grupo de Gestión Documental</t>
  </si>
  <si>
    <t>Diciembre de 2021</t>
  </si>
  <si>
    <t>Grupo de Derechos Humanos
Oficina Asesora de Planeación</t>
  </si>
  <si>
    <t>Enero de 2022</t>
  </si>
  <si>
    <t>Dirección de Gestión Corporativa
Grupo de Gestión Documental
Oficina Asesora de Planeación</t>
  </si>
  <si>
    <t xml:space="preserve">Posibilidad de afectación reputacional por el incumplimiento de los tiempos establecidos en la normatividad para desarrollar con éxito cada una de las  fases de la Evaluación del Desempeño Laboral en el aplicativo EDL-APP debido al desconocimiento de la metodología y lineamientos frente al tema de evaluación de desempeño laboral y la no apropiación de las obligaciones del evaluador frente al proceso. </t>
  </si>
  <si>
    <t xml:space="preserve">• No asistir a capacitaciones programadas frente al procedimiento.
• No atender los lineamientos que imparte la Subdirección de Talento Humano.
</t>
  </si>
  <si>
    <t xml:space="preserve">
Desconocimiento de la metodología y lineamientos frente al tema de evaluación de desempeño laboral</t>
  </si>
  <si>
    <t xml:space="preserve">• Delegación del proceso a servidores públicos.
• Afectación a servidores públicos para participación en ascensos, incentivos y encargos. 
• Calificaciones erróneas a los evaluados. 
• Dificultad para pactar compromisos laborales.
• Quejas por parte de los servidores públicos. </t>
  </si>
  <si>
    <t xml:space="preserve">Subdirección de Talento Humano - Grupo Prospectiva del talento Humano. </t>
  </si>
  <si>
    <t>Directores Regionales</t>
  </si>
  <si>
    <r>
      <t xml:space="preserve">Subdirección de Talento Humano - </t>
    </r>
    <r>
      <rPr>
        <b/>
        <sz val="10"/>
        <rFont val="Arial Narrow"/>
        <family val="2"/>
      </rPr>
      <t xml:space="preserve"> Grupo de Prestaciones Sociales</t>
    </r>
  </si>
  <si>
    <r>
      <t xml:space="preserve">Subdirección de Talento Humano - </t>
    </r>
    <r>
      <rPr>
        <b/>
        <sz val="10"/>
        <rFont val="Arial Narrow"/>
        <family val="2"/>
      </rPr>
      <t xml:space="preserve">Grupo Asuntos Laborales </t>
    </r>
  </si>
  <si>
    <r>
      <rPr>
        <b/>
        <sz val="11"/>
        <rFont val="Arial Narrow"/>
        <family val="2"/>
      </rPr>
      <t xml:space="preserve">Control 1: </t>
    </r>
    <r>
      <rPr>
        <sz val="11"/>
        <rFont val="Arial Narrow"/>
        <family val="2"/>
      </rPr>
      <t xml:space="preserve">La Subdirección de Talento Humano - Grupo Prospectiva del Talento Humano del INPEC realiza capacitación de manera trimestral a los servidores públicos mediante videoconferencia, reunión por Meet o comunicados masivos, de la metodología establecida para la Evaluación de Desempeño Laboral (EDL) para que los servidores públicos sean evaluados en los tiempos establecidos por la norma. 
</t>
    </r>
    <r>
      <rPr>
        <b/>
        <sz val="11"/>
        <rFont val="Arial Narrow"/>
        <family val="2"/>
      </rPr>
      <t xml:space="preserve">Evidencias: </t>
    </r>
    <r>
      <rPr>
        <sz val="11"/>
        <rFont val="Arial Narrow"/>
        <family val="2"/>
      </rPr>
      <t>Actas, aplicativo, oficios.</t>
    </r>
  </si>
  <si>
    <r>
      <rPr>
        <b/>
        <sz val="11"/>
        <rFont val="Arial Narrow"/>
        <family val="2"/>
      </rPr>
      <t>Control 3:</t>
    </r>
    <r>
      <rPr>
        <sz val="11"/>
        <rFont val="Arial Narrow"/>
        <family val="2"/>
      </rPr>
      <t xml:space="preserve"> Incluir como compromiso laboral en los acuerdos de gestión de los gerentes públicos el cumplimiento de los tiempos establecidos en la normatividad para desarrollar con éxito cada una de las  fases de la Evaluación del Desempeño Laboral en el aplicativo EDL-APP
</t>
    </r>
    <r>
      <rPr>
        <b/>
        <sz val="11"/>
        <rFont val="Arial Narrow"/>
        <family val="2"/>
      </rPr>
      <t>Evidencias:</t>
    </r>
    <r>
      <rPr>
        <sz val="11"/>
        <rFont val="Arial Narrow"/>
        <family val="2"/>
      </rPr>
      <t xml:space="preserve"> Acuerdo de gestión. </t>
    </r>
  </si>
  <si>
    <t>Director Regional y Director de ERON
Grupo
 Prospectiva del talento Humano, Subdirección de Talento Humano</t>
  </si>
  <si>
    <t>Posibilidad de afectación reputacional y económica por aprobación de primas de vigilante instructor, unidad familiar y capacitación, sin el cumplimiento de requisitos establecidos debido a reportes extemporáneos de situaciones administrativas por parte de dependencias del nivel central, DIREG y ERON y, errores involuntarios en la revisión de documentación para la aprobación de las primas de vigilante instructor.</t>
  </si>
  <si>
    <t xml:space="preserve">• Desconocimiento de los lineamientos o procedimientos del proceso.
• Personal con perfil diferente al requerido para la ejecución de la actividad.  
• Servidor con carga laboral. </t>
  </si>
  <si>
    <t>Reportes extemporáneos de situaciones administrativas por parte de dependencias del nivel central, DIREG y ERON</t>
  </si>
  <si>
    <t>Errores involuntarios en la revisión de documentación para la aprobación de las primas de vigilante instructor.</t>
  </si>
  <si>
    <t>• Desconocimiento de los lineamientos o procedimientos del proceso.</t>
  </si>
  <si>
    <r>
      <t>La Subdirección de Talento Humano -</t>
    </r>
    <r>
      <rPr>
        <b/>
        <sz val="11"/>
        <rFont val="Arial Narrow"/>
        <family val="2"/>
      </rPr>
      <t xml:space="preserve"> Grupo Prospectiva del Talento Humano</t>
    </r>
  </si>
  <si>
    <r>
      <t xml:space="preserve">Subdirección de Talento Humano - </t>
    </r>
    <r>
      <rPr>
        <b/>
        <sz val="11"/>
        <rFont val="Arial Narrow"/>
        <family val="2"/>
      </rPr>
      <t>Grupo Prospectiva del Talento Humano</t>
    </r>
  </si>
  <si>
    <r>
      <rPr>
        <b/>
        <sz val="11"/>
        <rFont val="Arial Narrow"/>
        <family val="2"/>
      </rPr>
      <t xml:space="preserve">Control 1: </t>
    </r>
    <r>
      <rPr>
        <sz val="11"/>
        <rFont val="Arial Narrow"/>
        <family val="2"/>
      </rPr>
      <t xml:space="preserve">La Subdirección de Talento Humano - Grupo Prospectiva del Talento Humano efectuará socialización a las DIREG y ERON durante los dos (2) primeros meses de la vigencia acerca de las primas de vigilante instructor, unidad familiar y capacitación a fin de aclarar conceptos y tiempos de entrega de las novedades de acuerdo con lo establecido en los documentos del proceso. 
</t>
    </r>
    <r>
      <rPr>
        <b/>
        <sz val="11"/>
        <rFont val="Arial Narrow"/>
        <family val="2"/>
      </rPr>
      <t>Evidencias:</t>
    </r>
    <r>
      <rPr>
        <sz val="11"/>
        <rFont val="Arial Narrow"/>
        <family val="2"/>
      </rPr>
      <t xml:space="preserve"> acta, correo electrónico, oficio</t>
    </r>
  </si>
  <si>
    <r>
      <rPr>
        <b/>
        <sz val="11"/>
        <rFont val="Arial Narrow"/>
        <family val="2"/>
      </rPr>
      <t>Control 2:</t>
    </r>
    <r>
      <rPr>
        <sz val="11"/>
        <rFont val="Arial Narrow"/>
        <family val="2"/>
      </rPr>
      <t xml:space="preserve"> La Subdirección de Talento Humano - Grupo Prospectiva del Talento Humano reportará mensualmente por correo electrónico el consolidado de primas de vigilante instructor, unidad familiar y capacitación en una base de datos. En caso que el servidor no remita la información completa o acorde a lo solicitado por el proceso para la obtención de este beneficio, se le informará por escrito para que subsane los requisitos. 
</t>
    </r>
    <r>
      <rPr>
        <b/>
        <sz val="11"/>
        <rFont val="Arial Narrow"/>
        <family val="2"/>
      </rPr>
      <t>Evidencias:</t>
    </r>
    <r>
      <rPr>
        <sz val="11"/>
        <rFont val="Arial Narrow"/>
        <family val="2"/>
      </rPr>
      <t xml:space="preserve"> base de datos Excel, correo electrónico.</t>
    </r>
  </si>
  <si>
    <t xml:space="preserve">Actualizar y socializar el documento o lineamientos que traten el pago de la primas de vigilante instructor, unidad familiar y capacitación. </t>
  </si>
  <si>
    <t xml:space="preserve">Grupo Prospectiva del Talento Humano. </t>
  </si>
  <si>
    <t xml:space="preserve">Si se presenta la materialización del riesgo, se deben ejecutar las siguiente acciones cuyo objetivo principal es reducir los daños que se puedan producir (impacto): 
1. Suspensión del beneficio e informar a nómina.
2. Notificación al servidor público. </t>
  </si>
  <si>
    <t>Subdirección de Telento Humano
Oficina Asesora de Planeación</t>
  </si>
  <si>
    <t>• Demora en respuesta de las incapacidades con soportes requeridos por la EPS o ARL por parte del servidor público.
• Demora en el trámite de solicitud de transcripción y liquidación de incapacidades ante las EPS por parte del área de talento humano en las DIREG, ERON y DIRES.
• Reproceso en el trámite de reconocimiento de las incapacidades por rotación de personal.</t>
  </si>
  <si>
    <t>Incumplimiento de los tiempos y requisitos establecidos para el tramite, reporte y recobro de incapacidades y licencias médicas antes las EPS o ARL</t>
  </si>
  <si>
    <t>Directores Regionales y responsable del Área de Talento Humano .</t>
  </si>
  <si>
    <t>Subdirección de Talento Humano - Grupo  de Seguridad Social</t>
  </si>
  <si>
    <r>
      <rPr>
        <b/>
        <sz val="11"/>
        <color theme="1"/>
        <rFont val="Arial"/>
        <family val="2"/>
      </rPr>
      <t xml:space="preserve">Control 1: </t>
    </r>
    <r>
      <rPr>
        <sz val="11"/>
        <color theme="1"/>
        <rFont val="Arial"/>
        <family val="2"/>
      </rPr>
      <t xml:space="preserve">La Subdirección de Talento Humano - Grupo de Seguridad Social realiza anualmente videoconferencias de socialización a nivel nacional de los procedimientos: PA-TH-P17  "Reporte de incapacidades por enfermedad general, laboral, accidentes de trabajo y licencias médicas" y  PA-TH-P22."Procedimiento para el seguimiento a funcionarios con incapacidades mayores a 90 días" . 
</t>
    </r>
    <r>
      <rPr>
        <b/>
        <sz val="11"/>
        <color theme="1"/>
        <rFont val="Arial"/>
        <family val="2"/>
      </rPr>
      <t xml:space="preserve">
Evidencias:</t>
    </r>
    <r>
      <rPr>
        <sz val="11"/>
        <color theme="1"/>
        <rFont val="Arial"/>
        <family val="2"/>
      </rPr>
      <t xml:space="preserve"> acta, correo electrónico. </t>
    </r>
  </si>
  <si>
    <r>
      <rPr>
        <b/>
        <sz val="11"/>
        <color theme="1"/>
        <rFont val="Arial"/>
        <family val="2"/>
      </rPr>
      <t>Control 2:</t>
    </r>
    <r>
      <rPr>
        <sz val="11"/>
        <color theme="1"/>
        <rFont val="Arial"/>
        <family val="2"/>
      </rPr>
      <t xml:space="preserve"> La Subdirección de Talento Humano - Grupo de Seguridad Social realiza el cruce de información con lo reportado por las DIREG ERON y el certificado de la EPS de los casos que presenten inconsistencias.
</t>
    </r>
    <r>
      <rPr>
        <b/>
        <sz val="11"/>
        <color theme="1"/>
        <rFont val="Arial"/>
        <family val="2"/>
      </rPr>
      <t>Evidencias</t>
    </r>
    <r>
      <rPr>
        <sz val="11"/>
        <color theme="1"/>
        <rFont val="Arial"/>
        <family val="2"/>
      </rPr>
      <t>: Reportes de la EPS y/o ARL</t>
    </r>
  </si>
  <si>
    <t>Directores de Establecimiento de Reclusión y responsable del Área de gestión Humana.</t>
  </si>
  <si>
    <t>Realización de videoconferencias dirigidas a todas la DIREG y ERON para implementar y socializar documentos institucionales que desarrollan temas de incapacidades y licencias médicas.</t>
  </si>
  <si>
    <t xml:space="preserve">Subdirección de Talento Humano - Grupo de Seguridad Social. </t>
  </si>
  <si>
    <t>Recibir, consolidar, enviar y cruzar información de incapacidades, licencias médicas y estados prolongados de incapacidad cuando se superan 90 días continuos, de los funcionarios del Instituto, por el detrimento patrimonial a causa del no recobro.</t>
  </si>
  <si>
    <t xml:space="preserve">• Inconsistencia en pago de los periodos anteriores de octubre de 2005, dado que en los periodos anteriores a octubre de 2005, los ERON a través de sus pagadurías realizaban el pago de aportes al sistema general de seguridad social a los funcionarios adscritos a cada establecimiento y a la fecha no se encuentran los soportes de las planillas de pago de aportes.
• Falta de personal para realizar la depuración de cartera de cada uno de los fondos de pensiones.
</t>
  </si>
  <si>
    <t>Inconsistencias en los aportes de pago a pensión de los servidores públicos a nivel nacional de vigencias anteriores al 2005.</t>
  </si>
  <si>
    <t>Subdirección de Talento Humano - Grupo de Seguridad Social</t>
  </si>
  <si>
    <t>Dirección Regional - Área de Talento Humano.</t>
  </si>
  <si>
    <r>
      <rPr>
        <b/>
        <sz val="11"/>
        <color indexed="8"/>
        <rFont val="Arial"/>
        <family val="2"/>
      </rPr>
      <t xml:space="preserve">Control 1: </t>
    </r>
    <r>
      <rPr>
        <sz val="11"/>
        <color indexed="8"/>
        <rFont val="Arial"/>
        <family val="2"/>
      </rPr>
      <t xml:space="preserve">La Subdirección de Talento Humano a través del funcionario (a) responsable del Grupo de Seguridad Social, da respuesta y orientación (De acuerdo a la capacidad del funcionario) a los requerimientos de los funcionarios que solicitan la corrección de historias laborales de aportes a pensión.
</t>
    </r>
    <r>
      <rPr>
        <b/>
        <sz val="11"/>
        <color indexed="8"/>
        <rFont val="Arial"/>
        <family val="2"/>
      </rPr>
      <t>Evidencias:</t>
    </r>
    <r>
      <rPr>
        <sz val="11"/>
        <color indexed="8"/>
        <rFont val="Arial"/>
        <family val="2"/>
      </rPr>
      <t xml:space="preserve"> Respuestas de los Derechos de petición.</t>
    </r>
  </si>
  <si>
    <r>
      <rPr>
        <b/>
        <sz val="11"/>
        <color indexed="8"/>
        <rFont val="Arial"/>
        <family val="2"/>
      </rPr>
      <t xml:space="preserve">Control 2: </t>
    </r>
    <r>
      <rPr>
        <sz val="11"/>
        <color indexed="8"/>
        <rFont val="Arial"/>
        <family val="2"/>
      </rPr>
      <t xml:space="preserve">La Subdirección de Talento Humano - a través del funcionario (a) responsable del Grupo de Seguridad Social, corre traslado de solicitudes de planillas al ERON y DIREG correspondiente con el fin de atender los requerimientos.
</t>
    </r>
    <r>
      <rPr>
        <b/>
        <sz val="11"/>
        <color indexed="8"/>
        <rFont val="Arial"/>
        <family val="2"/>
      </rPr>
      <t xml:space="preserve">Evidencias: </t>
    </r>
    <r>
      <rPr>
        <sz val="11"/>
        <color indexed="8"/>
        <rFont val="Arial"/>
        <family val="2"/>
      </rPr>
      <t>Oficios y correos electrónicos</t>
    </r>
  </si>
  <si>
    <r>
      <rPr>
        <b/>
        <sz val="11"/>
        <color indexed="8"/>
        <rFont val="Arial"/>
        <family val="2"/>
      </rPr>
      <t>Control 3:</t>
    </r>
    <r>
      <rPr>
        <sz val="11"/>
        <color indexed="8"/>
        <rFont val="Arial"/>
        <family val="2"/>
      </rPr>
      <t xml:space="preserve"> La Subdirección de Talento Humano - a través del funcionario (a) responsable del Grupo de Seguridad Social, oficia al fondo de pensión con el objeto de solucionar inconsistencias que se encuentran al alcance del instituto.
</t>
    </r>
    <r>
      <rPr>
        <b/>
        <sz val="11"/>
        <color indexed="8"/>
        <rFont val="Arial"/>
        <family val="2"/>
      </rPr>
      <t xml:space="preserve">
Evidencias:</t>
    </r>
    <r>
      <rPr>
        <sz val="11"/>
        <color indexed="8"/>
        <rFont val="Arial"/>
        <family val="2"/>
      </rPr>
      <t xml:space="preserve"> Oficios y correos electrónicos</t>
    </r>
  </si>
  <si>
    <r>
      <rPr>
        <b/>
        <sz val="11"/>
        <color indexed="8"/>
        <rFont val="Arial"/>
        <family val="2"/>
      </rPr>
      <t>Control 4:</t>
    </r>
    <r>
      <rPr>
        <sz val="11"/>
        <color indexed="8"/>
        <rFont val="Arial"/>
        <family val="2"/>
      </rPr>
      <t xml:space="preserve">La Subdirección de Talento Humano - a través del funcionario (a) responsable del Grupo de Seguridad Social, realiza seguimiento de la reconstrucción de planillas de pago de aportes a pensión de los periodos anteriores de octubre de 2005.
</t>
    </r>
    <r>
      <rPr>
        <b/>
        <sz val="11"/>
        <color indexed="8"/>
        <rFont val="Arial"/>
        <family val="2"/>
      </rPr>
      <t xml:space="preserve">Evidencias: </t>
    </r>
    <r>
      <rPr>
        <sz val="11"/>
        <color indexed="8"/>
        <rFont val="Arial"/>
        <family val="2"/>
      </rPr>
      <t>Oficios y correos electrónicos</t>
    </r>
  </si>
  <si>
    <r>
      <rPr>
        <b/>
        <sz val="11"/>
        <color theme="1"/>
        <rFont val="Arial"/>
        <family val="2"/>
      </rPr>
      <t>Control 5:</t>
    </r>
    <r>
      <rPr>
        <sz val="11"/>
        <color theme="1"/>
        <rFont val="Arial"/>
        <family val="2"/>
      </rPr>
      <t xml:space="preserve"> Los directores regionales realizan seguimiento de la reconstrucción de planillas de pago de aportes a pensión de los periodos anteriores de octubre de 2005 de los establecimientos adscritos a su regional, incluidos aquellos extintos.
</t>
    </r>
    <r>
      <rPr>
        <b/>
        <sz val="11"/>
        <color theme="1"/>
        <rFont val="Arial"/>
        <family val="2"/>
      </rPr>
      <t xml:space="preserve">
Evidencias: </t>
    </r>
    <r>
      <rPr>
        <sz val="11"/>
        <color theme="1"/>
        <rFont val="Arial"/>
        <family val="2"/>
      </rPr>
      <t>Oficios y correos electrónicos</t>
    </r>
  </si>
  <si>
    <r>
      <rPr>
        <b/>
        <sz val="11"/>
        <color indexed="8"/>
        <rFont val="Arial"/>
        <family val="2"/>
      </rPr>
      <t>Control 6:</t>
    </r>
    <r>
      <rPr>
        <sz val="11"/>
        <color indexed="8"/>
        <rFont val="Arial"/>
        <family val="2"/>
      </rPr>
      <t xml:space="preserve"> La Subdirección de Talento Humano - a través del funcionario (a) responsable del Grupo de Seguridad Social, realiza reuniones de depuración de cartera con los distintos fondos de pensiones con el fin de normalizar la cartera con  las respectivas entidades.
</t>
    </r>
    <r>
      <rPr>
        <b/>
        <sz val="11"/>
        <color indexed="8"/>
        <rFont val="Arial"/>
        <family val="2"/>
      </rPr>
      <t xml:space="preserve">Evidencias: </t>
    </r>
    <r>
      <rPr>
        <sz val="11"/>
        <color indexed="8"/>
        <rFont val="Arial"/>
        <family val="2"/>
      </rPr>
      <t>Correos electrónicos y certificaciones de los fondos pensionales.</t>
    </r>
  </si>
  <si>
    <t>Reuniones  con los fondos de pensiones para Identificar la deuda real por pagos extemporáneos.</t>
  </si>
  <si>
    <t>Capacitaciones de reconstrucción de historia laboral.</t>
  </si>
  <si>
    <t xml:space="preserve">• Déficit del personal, no se asigna responsable del Sistema de Gestión y Seguridad y Salud en el Trabajo en la totalidad de los centros de trabajo.      
• Falta de continuidad y/o carga laboral de funciones del servidor público asignado en la sede de trabajo como responsable del Sistema de Gestión y Seguridad en el Trabajo en cada uno de los centros de trabajo. </t>
  </si>
  <si>
    <r>
      <t xml:space="preserve">Subdirección de Talento Humano - </t>
    </r>
    <r>
      <rPr>
        <b/>
        <sz val="11"/>
        <rFont val="Arial Narrow"/>
        <family val="2"/>
      </rPr>
      <t>Grupo de Seguridad y Salud en el Trabajo.</t>
    </r>
    <r>
      <rPr>
        <sz val="11"/>
        <rFont val="Arial Narrow"/>
        <family val="2"/>
      </rPr>
      <t xml:space="preserve">
Dirección Escuela de Formación .
 Directores Regionales, 
Directores de Establecimientos de Reclusión Orden Nacional.</t>
    </r>
  </si>
  <si>
    <t>Subdirección de Talento Humano - Grupo de Seguridad y Salud en el Trabajo.</t>
  </si>
  <si>
    <t>Subdirección de Talento Humano - Grupo de Seguridad y Salud en el Trabajo.
Dirección Escuela de Formación .
 Directores Regionales, 
Directores de Establecimientos de Reclusión Orden Nacional.</t>
  </si>
  <si>
    <r>
      <rPr>
        <b/>
        <sz val="11"/>
        <color rgb="FF000000"/>
        <rFont val="Arial"/>
        <family val="2"/>
      </rPr>
      <t>Control 1:</t>
    </r>
    <r>
      <rPr>
        <sz val="11"/>
        <color indexed="8"/>
        <rFont val="Arial"/>
        <family val="2"/>
      </rPr>
      <t xml:space="preserve"> La Subdirección de Talento Humano - Grupo Seguridad y Salud en el Trabajo realiza seguimiento  mensualmente a  la base de datos (Drive)  donde  las Direcciones Regionales relacionan a los funcionarios responsables del Sistema de Seguridad y Salud de cada centro de trabajo.                             
</t>
    </r>
    <r>
      <rPr>
        <b/>
        <sz val="11"/>
        <color rgb="FF000000"/>
        <rFont val="Arial"/>
        <family val="2"/>
      </rPr>
      <t>Evidencia:</t>
    </r>
    <r>
      <rPr>
        <sz val="11"/>
        <color indexed="8"/>
        <rFont val="Arial"/>
        <family val="2"/>
      </rPr>
      <t xml:space="preserve"> Drive (Bases de datos). Lineamiento escrito</t>
    </r>
  </si>
  <si>
    <r>
      <rPr>
        <b/>
        <sz val="11"/>
        <color theme="1"/>
        <rFont val="Arial"/>
        <family val="2"/>
      </rPr>
      <t>Control 2:</t>
    </r>
    <r>
      <rPr>
        <sz val="11"/>
        <color theme="1"/>
        <rFont val="Arial"/>
        <family val="2"/>
      </rPr>
      <t xml:space="preserve"> La Subdirección de Talento Humano - Grupo Seguridad y Salud en el Trabajo, emite los lineamientos a los Directores Regionales  y de los Establecimientos de Reclusión de Orden Nacional  para que cada vez que se presente un cambio de funcionario responsable de Sistema de Seguridad y Salud en el Trabajo  se debe nuevamente realizar la capacitación y brindar la asesoría que  permita ejercer sus funciones.
</t>
    </r>
    <r>
      <rPr>
        <b/>
        <sz val="11"/>
        <color theme="1"/>
        <rFont val="Arial"/>
        <family val="2"/>
      </rPr>
      <t xml:space="preserve">
Evidencia:  </t>
    </r>
    <r>
      <rPr>
        <sz val="11"/>
        <color theme="1"/>
        <rFont val="Arial"/>
        <family val="2"/>
      </rPr>
      <t>Lineamiento escrito</t>
    </r>
  </si>
  <si>
    <t xml:space="preserve">Aplicar la autoevaluación conforme a la Tabla de Valores y Calificación de los Estándares Mínimos del Sistema de Gestión de SST, mediante el diligenciamiento del formulario de evaluación establecido en el artículo 27 de la Resolución N°0312 de 2019 y Circular 071 de 2020 (MINTRABAJO) </t>
  </si>
  <si>
    <t>Cuarto semestre</t>
  </si>
  <si>
    <t xml:space="preserve">Asesor y acompañar y la ejecución  de la implementación del Plan de Mejora conforme al resultado de la autoevaluación de los Estándares Mínimos. </t>
  </si>
  <si>
    <t xml:space="preserve">Si se presenta la materialización del riesgo, se deben ejecutar las siguiente acciones cuyo objetivo principal es reducir los daños que se puedan producir (impacto): 
1. Brindar apoyo con los proveedores y asesores de la ARL Positiva en la implementación del SG de SST
Informar a la Dirección General y SUTAH sobre el incumplimiento.
2. Dar respuesta de derechos de petición y solicitudes de manera que se brinde atención primaria a los requerimientos enviados desde los Establecimiento en la asignación de recursos para SST
3. Brindar apoyo con personal del INPEC y asesores de la ARL para dar continuidad  en la ejecución del sistema.
</t>
  </si>
  <si>
    <t>Falta de personal para el manejo de las historias laborales, actualización, preservación y custodia de las historias laborales</t>
  </si>
  <si>
    <t>Falta de control en las historias laborales en las DIREG, ERON y EPN</t>
  </si>
  <si>
    <t>Duplicidad de historias laborales ya que se encuentran descentralizadas en las DIREG, ERON y Escuela Penitenciaria Nacional</t>
  </si>
  <si>
    <r>
      <rPr>
        <b/>
        <sz val="11"/>
        <color theme="1"/>
        <rFont val="Arial"/>
        <family val="2"/>
      </rPr>
      <t xml:space="preserve">Control 1: </t>
    </r>
    <r>
      <rPr>
        <sz val="11"/>
        <color theme="1"/>
        <rFont val="Arial"/>
        <family val="2"/>
      </rPr>
      <t xml:space="preserve">La Subdirección de Talento Humano,  garantizará la proporcionalidad entre el personal asignado al  Grupo Administración de Historias Laborales y el número de historias laborales a gestionar, conforme al plan de trabajo anual y demás compromisos adquiridos.
</t>
    </r>
    <r>
      <rPr>
        <b/>
        <sz val="11"/>
        <color theme="1"/>
        <rFont val="Arial"/>
        <family val="2"/>
      </rPr>
      <t>Evidencias:</t>
    </r>
    <r>
      <rPr>
        <sz val="11"/>
        <color theme="1"/>
        <rFont val="Arial"/>
        <family val="2"/>
      </rPr>
      <t xml:space="preserve"> Plan  de trabajo, Plan de transferencias al archivo central  y asignación de personal.</t>
    </r>
  </si>
  <si>
    <t xml:space="preserve">
 Grupo Administración de Historias Laborales- Subdirección de Talento Humano</t>
  </si>
  <si>
    <r>
      <rPr>
        <b/>
        <sz val="11"/>
        <color theme="1"/>
        <rFont val="Arial"/>
        <family val="2"/>
      </rPr>
      <t>Control 3</t>
    </r>
    <r>
      <rPr>
        <sz val="11"/>
        <color theme="1"/>
        <rFont val="Arial"/>
        <family val="2"/>
      </rPr>
      <t xml:space="preserve">: La Subdirección de Talento Humano - Grupo Administración de Historias Laborales aplicará lo establecido en la Guía para la organización de las historias laborales PA-TH-G13
</t>
    </r>
    <r>
      <rPr>
        <b/>
        <sz val="11"/>
        <color theme="1"/>
        <rFont val="Arial"/>
        <family val="2"/>
      </rPr>
      <t>Evidencias:</t>
    </r>
    <r>
      <rPr>
        <sz val="11"/>
        <color theme="1"/>
        <rFont val="Arial"/>
        <family val="2"/>
      </rPr>
      <t xml:space="preserve"> Oficios y/o correos de la organización de las historias laborales.</t>
    </r>
  </si>
  <si>
    <t>Subdirección de Talento Humano - Grupo Administración de Historias Laborales - DIREG, EPN y ERON</t>
  </si>
  <si>
    <r>
      <rPr>
        <b/>
        <sz val="11"/>
        <color theme="1"/>
        <rFont val="Arial"/>
        <family val="2"/>
      </rPr>
      <t xml:space="preserve">Control 4: </t>
    </r>
    <r>
      <rPr>
        <sz val="11"/>
        <color theme="1"/>
        <rFont val="Arial"/>
        <family val="2"/>
      </rPr>
      <t xml:space="preserve">Con el fin de consolidar la información existente en  DIREG, ERON y Escuela Penitenciaria, se reiterará la actualización del formato único de inventario documental FUID en medio magnético ,  de las carpetas de funcionarios . La cual deberá ser actualizada mensualmente conforme al número total carpetas reportadas.
Los responsables del área de Talento Humano de las DIREG, ERON y Escuela Penitenciaria reportarán las novedades presentadas en las historias laborales en su custodia trimestralmente a través del FUID archivo Excel por correo electrónico de la Subdirección de Talento Humano - Grupo Administración de Historias Laboral. Los archivos magnéticos del FUID remitidos por las dependencias reposarán en una carpeta digital para consulta y verificación.
</t>
    </r>
    <r>
      <rPr>
        <b/>
        <sz val="11"/>
        <color theme="1"/>
        <rFont val="Arial"/>
        <family val="2"/>
      </rPr>
      <t>Evidencias:</t>
    </r>
    <r>
      <rPr>
        <sz val="11"/>
        <color theme="1"/>
        <rFont val="Arial"/>
        <family val="2"/>
      </rPr>
      <t xml:space="preserve"> Correos electrónicos, formato FUID</t>
    </r>
  </si>
  <si>
    <t xml:space="preserve">Subdirección de Talento Humano - Grupo Administración de Historias Laborales </t>
  </si>
  <si>
    <r>
      <rPr>
        <b/>
        <sz val="11"/>
        <color theme="1"/>
        <rFont val="Arial"/>
        <family val="2"/>
      </rPr>
      <t xml:space="preserve">Control 5: </t>
    </r>
    <r>
      <rPr>
        <sz val="11"/>
        <color theme="1"/>
        <rFont val="Arial"/>
        <family val="2"/>
      </rPr>
      <t xml:space="preserve"> La Subdirección de Talento Humano - Grupo Administración de Historias Laborales solicitará  a las áreas de talento humano de las DIREG, ERON y Escuela Penitenciaria, se continúe el  envío de las historias laborales inactivas de los funcionarios de carrera, provisionalidad y cuerpo de custodia, de acuerdo con un plan de trabajo, con el fin de suprimir las historias laborales ambulantes.
</t>
    </r>
    <r>
      <rPr>
        <b/>
        <sz val="11"/>
        <color theme="1"/>
        <rFont val="Arial"/>
        <family val="2"/>
      </rPr>
      <t xml:space="preserve">Evidencias: </t>
    </r>
    <r>
      <rPr>
        <sz val="11"/>
        <color theme="1"/>
        <rFont val="Arial"/>
        <family val="2"/>
      </rPr>
      <t>Correo electrónico.</t>
    </r>
  </si>
  <si>
    <r>
      <rPr>
        <b/>
        <sz val="11"/>
        <color theme="1"/>
        <rFont val="Arial"/>
        <family val="2"/>
      </rPr>
      <t>Control 2:</t>
    </r>
    <r>
      <rPr>
        <sz val="11"/>
        <color theme="1"/>
        <rFont val="Arial"/>
        <family val="2"/>
      </rPr>
      <t xml:space="preserve"> La Subdirección de Talento Humano - Grupo Administración de Historias Laborales cuenta con planilla de control para préstamos, consultas y anexos de documentación de hojas de vida.
</t>
    </r>
    <r>
      <rPr>
        <b/>
        <sz val="11"/>
        <color theme="1"/>
        <rFont val="Arial"/>
        <family val="2"/>
      </rPr>
      <t>Evidencias:</t>
    </r>
    <r>
      <rPr>
        <sz val="11"/>
        <color theme="1"/>
        <rFont val="Arial"/>
        <family val="2"/>
      </rPr>
      <t xml:space="preserve"> Planilla de control, documento ingreso de documentos a las historias laborales</t>
    </r>
  </si>
  <si>
    <r>
      <rPr>
        <b/>
        <sz val="11"/>
        <color theme="1"/>
        <rFont val="Arial"/>
        <family val="2"/>
      </rPr>
      <t>Control 6:</t>
    </r>
    <r>
      <rPr>
        <sz val="11"/>
        <color theme="1"/>
        <rFont val="Arial"/>
        <family val="2"/>
      </rPr>
      <t xml:space="preserve"> La Subdirección de Talento Humano - Grupo Administración de Historias Laborales realiza comparativos entre los formatos FUID entregados por las DIREG, EPN y ERON con las bases de datos que se manejan para actualizar el inventario real de historias laborales.
</t>
    </r>
    <r>
      <rPr>
        <b/>
        <sz val="11"/>
        <color theme="1"/>
        <rFont val="Arial"/>
        <family val="2"/>
      </rPr>
      <t>Evidencias</t>
    </r>
    <r>
      <rPr>
        <sz val="11"/>
        <color theme="1"/>
        <rFont val="Arial"/>
        <family val="2"/>
      </rPr>
      <t>: Formatos FUID, Bases de datos</t>
    </r>
  </si>
  <si>
    <t>Si se presenta la materialización del riesgo, se deben ejecutar las siguiente acciones cuyo objetivo principal es reducir los daños que se puedan producir (impacto): 
1. Requerir las DIREG, ERON y EPN instaurar la denuncia respectiva.
2. DIREG, ERON y EPN efectuaran la reconstrucción de las piezas documental perdidas.
3. Remitir la información de la situación del nivel central del denuncio con la reconstrucción.
4. Plan de trabajo para actualizar la información de las historias laborales</t>
  </si>
  <si>
    <t>• Pagos no autorizados a servidores públicos, que pueden generar detrimento patrimonial.</t>
  </si>
  <si>
    <t xml:space="preserve">Reportes extemporáneos o no verídicos de novedades por parte de las sedes de trabajo. </t>
  </si>
  <si>
    <r>
      <t xml:space="preserve"> Subdirección de Talento Humano -</t>
    </r>
    <r>
      <rPr>
        <b/>
        <sz val="11"/>
        <rFont val="Arial Narrow"/>
        <family val="2"/>
      </rPr>
      <t xml:space="preserve"> Grupo de Nomina</t>
    </r>
  </si>
  <si>
    <t xml:space="preserve">Posibilidad de afectación reputacional y económica por  recibir o solicitar cualquier dádiva o beneficio a nombre propio o de terceros a cambio de reconocer  salarios y/o prestaciones sociales sin el cumplimiento de requisitos legales debido a reportes extemporáneos o no verídicos de novedades por parte de las sedes de trabajo. </t>
  </si>
  <si>
    <r>
      <rPr>
        <b/>
        <sz val="11"/>
        <color rgb="FF000000"/>
        <rFont val="Arial Narrow"/>
        <family val="2"/>
      </rPr>
      <t xml:space="preserve">Control 2: </t>
    </r>
    <r>
      <rPr>
        <sz val="11"/>
        <color indexed="8"/>
        <rFont val="Arial Narrow"/>
        <family val="2"/>
      </rPr>
      <t xml:space="preserve">La Subdirección de Talento Humano - Grupo Nóminas semestralmente socializa  con los responsables del área de talento humano de las DIREG los avances en el cumplimiento en el reporte de novedades, reiterando los tiempos, calidad, veracidad de la información reportada, el cumplimiento a los procedimientos aprobados.
</t>
    </r>
    <r>
      <rPr>
        <b/>
        <sz val="11"/>
        <color indexed="8"/>
        <rFont val="Arial Narrow"/>
        <family val="2"/>
      </rPr>
      <t xml:space="preserve">Evidencias: </t>
    </r>
    <r>
      <rPr>
        <sz val="11"/>
        <color indexed="8"/>
        <rFont val="Arial Narrow"/>
        <family val="2"/>
      </rPr>
      <t xml:space="preserve">Registros de la socialización. </t>
    </r>
  </si>
  <si>
    <r>
      <rPr>
        <b/>
        <sz val="11"/>
        <color indexed="8"/>
        <rFont val="Arial"/>
        <family val="2"/>
      </rPr>
      <t xml:space="preserve">Control 1: </t>
    </r>
    <r>
      <rPr>
        <sz val="11"/>
        <color indexed="8"/>
        <rFont val="Arial"/>
        <family val="2"/>
      </rPr>
      <t xml:space="preserve">La Subdirección de Talento Humano a través del Grupo de Nomina, desarrolla las actividades del procedimiento liquidación de Nómina PA-TH-P38
</t>
    </r>
    <r>
      <rPr>
        <b/>
        <sz val="11"/>
        <color indexed="8"/>
        <rFont val="Arial"/>
        <family val="2"/>
      </rPr>
      <t xml:space="preserve">Evidencias: </t>
    </r>
    <r>
      <rPr>
        <sz val="11"/>
        <color rgb="FF000000"/>
        <rFont val="Arial"/>
        <family val="2"/>
      </rPr>
      <t>Cronograma, oficios, correos</t>
    </r>
  </si>
  <si>
    <t>Actualizar el procedimiento de nómina con el fin de que se cumpla con las entregas de manera oportuna y veraz de las novedades que afecta la nómina de los funcionarios</t>
  </si>
  <si>
    <r>
      <t xml:space="preserve"> Subdirección de Talento Humano - </t>
    </r>
    <r>
      <rPr>
        <b/>
        <sz val="11"/>
        <rFont val="Arial Narrow"/>
        <family val="2"/>
      </rPr>
      <t>Grupo de Nomina</t>
    </r>
  </si>
  <si>
    <t>Si se presenta la materialización del riesgo, se deben ejecutar las siguiente acciones cuyo objetivo principal es reducir los daños que se puedan producir (impacto):
1. Si se tiene la presunta situación, se instaura  informe a la Oficina de Control Interno Disciplinario y la denuncia penal respectiva.
2. Informar al Director General de la situación presentada.</t>
  </si>
  <si>
    <t>Pagos no autorizados a servidores públicos, que pueden generar detrimento patrimonial.</t>
  </si>
  <si>
    <t xml:space="preserve">Cambios en las novedades del personal dentro del aplicativo HUMANO WEB por manipulación de una persona o servidor público  no autorizado. </t>
  </si>
  <si>
    <r>
      <rPr>
        <b/>
        <sz val="11"/>
        <rFont val="Arial Narrow"/>
        <family val="2"/>
      </rPr>
      <t xml:space="preserve">Control 1: </t>
    </r>
    <r>
      <rPr>
        <sz val="11"/>
        <rFont val="Arial Narrow"/>
        <family val="2"/>
      </rPr>
      <t xml:space="preserve">La Subdirección de Talento Humano a través del Grupo de Nomina,  de manera semestral solicita al equipo de trabajo la modificación de la contraseña para el acceso al sistema de nómina y orienta en la importancia del manejo de la información.
</t>
    </r>
    <r>
      <rPr>
        <b/>
        <sz val="11"/>
        <rFont val="Arial Narrow"/>
        <family val="2"/>
      </rPr>
      <t>Evidencias:</t>
    </r>
    <r>
      <rPr>
        <sz val="11"/>
        <rFont val="Arial Narrow"/>
        <family val="2"/>
      </rPr>
      <t xml:space="preserve"> Correo electrónico </t>
    </r>
  </si>
  <si>
    <t>Remitir a la Oficina de Sistemas de Información el listado de servidores públicos que tiene acceso al aplicativo Humano WEB, de acuerdo al rol de nómina, con el fin de inhabilitar los permisos de acceso a usuarios no autorizados.</t>
  </si>
  <si>
    <t>Si se presenta la materialización del riesgo, se deben ejecutar las siguiente acciones cuyo objetivo principal es reducir los daños que se puedan producir (impacto): 
1. Solicitar mesa de trabajo con la Oficina de Sistemas de Información para determinar la situación presentada.
2. Informar a la Dirección General.
3. Remitir el caso a la Oficina de Control Interno Disciplinario</t>
  </si>
  <si>
    <t>Grupo Programación Presupuestal - Oficina Asesora de Planeación.
Coordinadores Grupo de Presupuesto, Contabilidad y Tesorería</t>
  </si>
  <si>
    <t>Seguimiento a través del aplicativo SIIF Nación, de acuerdo a la competencia de cada grupo con el fin de validar el cumplimiento de las pautas emitidas en las circulares correspondientes.</t>
  </si>
  <si>
    <t>Atención imprecisa en la inducción de la PPL</t>
  </si>
  <si>
    <t>Subdirección de Atención en Salud - Grupo Aseguramiento en Salud</t>
  </si>
  <si>
    <t>Oficiar a la Dirección General cada cuatro meses,  las inconsistencias reiterativas encontradas en las bases de datos</t>
  </si>
  <si>
    <t>30/11/20222</t>
  </si>
  <si>
    <t>Posibilidad de recibir o solicitar cualquier dádiva o beneficio a nombre propio o de terceros a cambio de modificar la informacion registrada en las actas COSAL con relacion al suministro de alimentación.</t>
  </si>
  <si>
    <t xml:space="preserve">Incumplimiento en la calidad y oportunidad de la información reportada en el Acta COSAL con relación al cumplimiento de las obligaciones técnicas en la prestación del servicio de alimentación </t>
  </si>
  <si>
    <t>Favorecimiento de terceros para evitar sanciones economicas</t>
  </si>
  <si>
    <t xml:space="preserve">Subdireccion de Atencin en Salud, Grupo de Alimentacion </t>
  </si>
  <si>
    <t>Subdirección de Atención en Salud - Grupo Alimentación 
Direcciones Regionales
ERON</t>
  </si>
  <si>
    <r>
      <rPr>
        <b/>
        <sz val="11"/>
        <rFont val="Arial Narrow"/>
        <family val="2"/>
      </rPr>
      <t xml:space="preserve">Control 1: </t>
    </r>
    <r>
      <rPr>
        <sz val="11"/>
        <rFont val="Arial Narrow"/>
        <family val="2"/>
      </rPr>
      <t xml:space="preserve">El grupo de alimentación de la Subdirección de Atención en Salud realiza seguimiento mensual al cumplimiento de las obligaciones sanitarias y contractuales en la prestación del servicio de alimentación.  Se encuentra documentado el nivel de escalamiento frente a la criticidad del servicio ante el supervisor, Ministerio de Justicia y Ministerio de Salud. Los establecimientos de reclusión remiten mensualmente el reporte de la prestación de servicio del operador. Ante los incumplimientos se remite ante el supervisor mediante oficio, los hallazgos encontrados. Se realizan videoconferencias, visitas periódicas y acompañamiento técnico.
</t>
    </r>
    <r>
      <rPr>
        <b/>
        <sz val="11"/>
        <rFont val="Arial Narrow"/>
        <family val="2"/>
      </rPr>
      <t>Evidencias:</t>
    </r>
    <r>
      <rPr>
        <sz val="11"/>
        <rFont val="Arial Narrow"/>
        <family val="2"/>
      </rPr>
      <t xml:space="preserve"> Correos electrónicos, oficios, informes, videoconferencias y actas de visita.</t>
    </r>
  </si>
  <si>
    <r>
      <rPr>
        <b/>
        <sz val="11"/>
        <rFont val="Arial Narrow"/>
        <family val="2"/>
      </rPr>
      <t xml:space="preserve">Control 1: </t>
    </r>
    <r>
      <rPr>
        <sz val="11"/>
        <rFont val="Arial Narrow"/>
        <family val="2"/>
      </rPr>
      <t xml:space="preserve">La Subdireccion de Atención en Salud, Grupo de Alimentacion realiza capacitación permanente orientada a mejora  la calidad de la información reportada en el acta COSAL, por medio de retroalimentación del proceso, asesoría telefónica, videoconferencias, visitas técnicas con las Direcciones Regionales y establecimientos .
</t>
    </r>
    <r>
      <rPr>
        <b/>
        <sz val="11"/>
        <rFont val="Arial Narrow"/>
        <family val="2"/>
      </rPr>
      <t>Evidencias:</t>
    </r>
    <r>
      <rPr>
        <sz val="11"/>
        <rFont val="Arial Narrow"/>
        <family val="2"/>
      </rPr>
      <t xml:space="preserve"> Actas y/o correos</t>
    </r>
  </si>
  <si>
    <t>Retroalimentar a los establecimientos de las falencias en la evaluacion detectadas, bien sea por la actas COSAL o por las vistas efacetuadas por el INPEC, entes de control o por la ciudadania.</t>
  </si>
  <si>
    <t>Subdireccion de atencion en Salud- Grupo de Alimentacion</t>
  </si>
  <si>
    <t xml:space="preserve">mensual </t>
  </si>
  <si>
    <t>Si se presenta la materialización del riesgo, se deben ejecutar las siguiente acciones cuyo objetivo principal es reducir los daños que se puedan producir (impacto): 
1. Establecer comunicación con las direcciones regionales y/o Dirección General y/o control disciplinario, para definir acciones a seguir.</t>
  </si>
  <si>
    <t>Subdirección de atencion en Salud - Grupo Alimentación</t>
  </si>
  <si>
    <t>Si se presenta la materialización del riesgo, se deben ejecutar las siguiente acciones cuyo objetivo principal es reducir los daños que se puedan producir (impacto): 
1. Remitir informe a la Direccion Regional a la cual pertenece el ERON.
2. Remitir informe de lo evidenciado a la oficina de  control interno Disciplinario.</t>
  </si>
  <si>
    <t>Identificacion de la problemática nacional de alimentacion, por medio de la monitorizacion de los reportes de cada uno de los establecimientos, realizando el analisis de la linformación y emitiendo el diagnóstico al supervisor del contrato.</t>
  </si>
  <si>
    <t>Posibilidad de afectación reputacional y económica por afectación de la salud individual y colectiva al interior de (los) ERON, debido a la propagación de los eventos de Interés en Salud Pública EISP, incluido el COVID-19</t>
  </si>
  <si>
    <t>Aumento de Eventos de Interés en Salud Pública EISP incluido el COVID-19, en PPL, CCV y Administrativos al interior de los ERON.</t>
  </si>
  <si>
    <t>Insuficiente aplicación de las acciones de manejo de Eventos de Interés en Salud Pública EISP incluido el COVID-19,  para disminuir el riesgo de contagio y propagación en PPL, CCV y administrativos en los ERON</t>
  </si>
  <si>
    <t>Subdirección de Atención en Salud - Grupo de Salud Pública.</t>
  </si>
  <si>
    <r>
      <rPr>
        <b/>
        <sz val="11"/>
        <color theme="1"/>
        <rFont val="Arial"/>
        <family val="2"/>
      </rPr>
      <t xml:space="preserve">Control 1: </t>
    </r>
    <r>
      <rPr>
        <sz val="11"/>
        <color theme="1"/>
        <rFont val="Arial"/>
        <family val="2"/>
      </rPr>
      <t xml:space="preserve">El grupo de Salud Pública de la Subdirección de Atención en Salud, mediante videoconferencias mensuales con regionales y sanidades de los ERON,  imparten acciones en el marco de la estrategia de Información, Educación y Comunicación IEC,   enfocadas a la prevención, detección y manejo, para disminuir el riesgo de contagio y propagación de Eventos de Interés en Salud Pública EISP incluido el COVID-19, al interior de los establecimientos.
</t>
    </r>
    <r>
      <rPr>
        <b/>
        <sz val="11"/>
        <color theme="1"/>
        <rFont val="Arial"/>
        <family val="2"/>
      </rPr>
      <t xml:space="preserve">
Evidencias:</t>
    </r>
    <r>
      <rPr>
        <sz val="11"/>
        <color theme="1"/>
        <rFont val="Arial"/>
        <family val="2"/>
      </rPr>
      <t xml:space="preserve"> Acta de la IEC realizada</t>
    </r>
  </si>
  <si>
    <t>Realizar Sala de Análisis de Riesgo Conglomerados Eventos de Interés en Salud Pública EISP incluido el COVID-19, con la participación de INPEC, USPEC, Fondo de atención en salud para la PPL, INS, MSPS,  y/o Entidades Territoriales de Salud tanto departamental como municipal donde esté ubicado el ERON.</t>
  </si>
  <si>
    <t>Posibilidad de recibir o solicitar cualquier dádiva o beneficio a nombre propio o de terceros a cambio de acceder  a la PPL a los servicios de salud intramural.</t>
  </si>
  <si>
    <t>Posible afectación de la accesibilidad de la ppl a los programas de atención social relacionados con salud  en beneficio particular.</t>
  </si>
  <si>
    <t xml:space="preserve">Beneficio con  los servicios de salud de personas internas o externas al INPEC </t>
  </si>
  <si>
    <r>
      <rPr>
        <b/>
        <sz val="11"/>
        <rFont val="Arial Narrow"/>
        <family val="2"/>
      </rPr>
      <t xml:space="preserve">Control 1: </t>
    </r>
    <r>
      <rPr>
        <sz val="11"/>
        <rFont val="Arial Narrow"/>
        <family val="2"/>
      </rPr>
      <t xml:space="preserve"> La Subdirección de Atención en Salud , DIREG y ERON, realizan de manera permanente la divulgación de los derechos al acceso gratuito a los servicios de salud de la PPL intramural.
</t>
    </r>
    <r>
      <rPr>
        <b/>
        <sz val="11"/>
        <rFont val="Arial Narrow"/>
        <family val="2"/>
      </rPr>
      <t>Evidencias:</t>
    </r>
    <r>
      <rPr>
        <sz val="11"/>
        <rFont val="Arial Narrow"/>
        <family val="2"/>
      </rPr>
      <t xml:space="preserve"> Actas y/o correos electrónicos</t>
    </r>
  </si>
  <si>
    <t xml:space="preserve"> Subdirección de Atención en Salud.
Direcciones Regionales
ERON</t>
  </si>
  <si>
    <t>Requerir a la entidad fiduciaria en el marco de las actividades de promoción y prevención la divulgación de los derechos  al acceso gratuito a los servicios de salud intramural a la PPL a cargo del fondo  y los derechos de la PPL  afiliada al SGSSS</t>
  </si>
  <si>
    <t>Subdireccion de atencion en Salud- Grupo de Servicios de Salud</t>
  </si>
  <si>
    <t>Si se presenta la materialización del riesgo, se deben ejecutar las siguiente acciones cuyo objetivo principal es reducir los daños que se puedan producir (impacto): 
1. Establecer comunicación con las direcciones regionales, oficina de control interno disciplinario, entidad fiduciraria para definir acciones a seguir.</t>
  </si>
  <si>
    <t xml:space="preserve">Falta de un sistema de información en salud que permita el registro oportuno y de calidad  </t>
  </si>
  <si>
    <t xml:space="preserve">Posibilidad de afectación reputacional y económica por existir personal privado de la libertad  sin cobertura o afiliación en salud, debido a errores administrativos en los procesos, y/o  no contar con un sistema de información en salud  </t>
  </si>
  <si>
    <t xml:space="preserve">Subdirección de Atención en Salud </t>
  </si>
  <si>
    <r>
      <rPr>
        <b/>
        <sz val="11"/>
        <rFont val="Arial Narrow"/>
        <family val="2"/>
      </rPr>
      <t xml:space="preserve">Control 1: </t>
    </r>
    <r>
      <rPr>
        <sz val="11"/>
        <rFont val="Arial Narrow"/>
        <family val="2"/>
      </rPr>
      <t xml:space="preserve">La Subdirección de Atención en Salud realiza actualización mensual de la ficha técnica del sistema de información SUBAS
</t>
    </r>
    <r>
      <rPr>
        <b/>
        <sz val="11"/>
        <rFont val="Arial Narrow"/>
        <family val="2"/>
      </rPr>
      <t xml:space="preserve">Evidencia: </t>
    </r>
    <r>
      <rPr>
        <sz val="11"/>
        <rFont val="Arial Narrow"/>
        <family val="2"/>
      </rPr>
      <t xml:space="preserve">Registro actualizado de la matriz sistema de información SUBAS </t>
    </r>
  </si>
  <si>
    <t>Gestionar el desarrollo de un modulo de información en salud.</t>
  </si>
  <si>
    <t xml:space="preserve">Incumplimiento en la asistencia a  las citas de medicina y odontología  general </t>
  </si>
  <si>
    <t xml:space="preserve">Posibilidad de afectación reputacional  y económica por la disminución  del  acceso a la PPL a los servicios de salud intramural, consulta  de medicina y odontología general, debido a procedimientos previos, talento humano y parámetros de seguridad propios del régimen interno del ERON </t>
  </si>
  <si>
    <t xml:space="preserve">Subdirección de Atención en Salud - Coordinadora del Grupo Servicios de Salud </t>
  </si>
  <si>
    <r>
      <rPr>
        <b/>
        <sz val="11"/>
        <rFont val="Arial Narrow"/>
        <family val="2"/>
      </rPr>
      <t>Control 1:</t>
    </r>
    <r>
      <rPr>
        <sz val="11"/>
        <rFont val="Arial Narrow"/>
        <family val="2"/>
      </rPr>
      <t xml:space="preserve">  El grupo servicios de salud de la Subdirección de Atención en Salud  realiza seguimiento mensual y análisis de la matriz  de acceso a servicios de salud intramural.
</t>
    </r>
    <r>
      <rPr>
        <b/>
        <sz val="11"/>
        <rFont val="Arial Narrow"/>
        <family val="2"/>
      </rPr>
      <t>Evidencias:</t>
    </r>
    <r>
      <rPr>
        <sz val="11"/>
        <rFont val="Arial Narrow"/>
        <family val="2"/>
      </rPr>
      <t xml:space="preserve">  matriz  de acceso a servicios de salud intramural y/o correos</t>
    </r>
  </si>
  <si>
    <t>Inoportunidad en los seguimientos de los planes de tratamiento de la PPL</t>
  </si>
  <si>
    <t>Grupo de Tratamiento Penitenciario
DIREG y ERON</t>
  </si>
  <si>
    <t>ERON, DIREG Y GRUTA</t>
  </si>
  <si>
    <t>TRIMESTRAL</t>
  </si>
  <si>
    <t>31/112/2021</t>
  </si>
  <si>
    <t>31/112/2022</t>
  </si>
  <si>
    <t xml:space="preserve">Si se presenta la materialización del riesgo, se deben ejecutar las siguiente acciones cuyo objetivo principal es reducir los daños que se puedan producir (impacto): 
1. Brigadas de seguimiento al plan de tratamiento de la PPL de acuerdo con la periodicidad establecida en la normatividad vigente.
</t>
  </si>
  <si>
    <t>Incumplimiento en la asignación de los programas de trabajo, estudio  y enseñanza de acuerdo con la fase de tratamiento penitenciario y el sistema P.A.S.O</t>
  </si>
  <si>
    <t>PPL cuya  asignación de actividad ocupacional de TEE, no corresponde con la fase de tratamiento y los objetivos de tratamiento penitenciario.</t>
  </si>
  <si>
    <t>Grupo de Tratamiento Penitenciario</t>
  </si>
  <si>
    <r>
      <rPr>
        <b/>
        <sz val="11"/>
        <color theme="1"/>
        <rFont val="Arial"/>
        <family val="2"/>
      </rPr>
      <t xml:space="preserve">Control 1: </t>
    </r>
    <r>
      <rPr>
        <sz val="11"/>
        <color theme="1"/>
        <rFont val="Arial"/>
        <family val="2"/>
      </rPr>
      <t xml:space="preserve"> Dentro del procedimiento PM-TP-P03 V3 en el que establece la evaluación, selección, asignación, seguimiento y certificación de actividades de trabajo Estudio y Enseñanza, en el punto numero 8 denominado "Entrevistar y evaluar a la Persona Privada de la Libertad", se debe aplicar el formato  PMTPP03F03V03 "Evaluación y entrevista de las Personas Privadas de la Libertad". 
</t>
    </r>
    <r>
      <rPr>
        <b/>
        <sz val="11"/>
        <color theme="1"/>
        <rFont val="Arial"/>
        <family val="2"/>
      </rPr>
      <t xml:space="preserve">Evidencias: </t>
    </r>
    <r>
      <rPr>
        <sz val="11"/>
        <color theme="1"/>
        <rFont val="Arial"/>
        <family val="2"/>
      </rPr>
      <t>Formato   PMTPP03F03V02 "Evaluación y entrevista de las Personas Privadas de la Libertad". Informe de seguimiento mensual operatividad de la JETEE  Correos electrónicos y oficios.</t>
    </r>
  </si>
  <si>
    <t xml:space="preserve">Cada Regional debe realizar seguimiento bimensual al 50% de sus establecimientos, verificando que la PPL se encuentre asignada a una actividad de TEE acorde con la fase de tratamiento y realiza retroalimentación a los ERON. Cada Regional envía informe del proceso al Grupo de Tratamiento Penitenciario de la Subdirección de Atención Psicosocial. </t>
  </si>
  <si>
    <t>BIMENSUAL</t>
  </si>
  <si>
    <t>El Grupo de Tratamiento Penitenciario realiza seguimiento a los planes de mejora de los establecimientos verificados mensualmente.</t>
  </si>
  <si>
    <t>MENSUAL</t>
  </si>
  <si>
    <t xml:space="preserve">Si se presenta la materialización del riesgo, se deben ejecutar las siguiente acciones cuyo objetivo principal es reducir los daños que se puedan producir (impacto): 
1. Brigadas de reubicación de la PPL en actividades de TEE acordes a su fase de tratamiento. </t>
  </si>
  <si>
    <t>Baja participación de la  PPL condenada en los programas psicosociales  con fines de tratamiento penitenciario</t>
  </si>
  <si>
    <t>Déficit de profesionales y la falta de articulación con el CET</t>
  </si>
  <si>
    <r>
      <rPr>
        <b/>
        <sz val="11"/>
        <color theme="1"/>
        <rFont val="Arial"/>
        <family val="2"/>
      </rPr>
      <t>Control 1:</t>
    </r>
    <r>
      <rPr>
        <sz val="11"/>
        <color theme="1"/>
        <rFont val="Arial"/>
        <family val="2"/>
      </rPr>
      <t xml:space="preserve"> El grupo de tratamiento penitenciario a inicio del año solicita el plan de trabajo a cada uno de los ERON, la regional revisa, consolida y envía al Grupo de Tratamiento Penitenciario para su seguimiento.
</t>
    </r>
    <r>
      <rPr>
        <b/>
        <sz val="11"/>
        <color theme="1"/>
        <rFont val="Arial"/>
        <family val="2"/>
      </rPr>
      <t xml:space="preserve">
Evidencia:</t>
    </r>
    <r>
      <rPr>
        <sz val="11"/>
        <color theme="1"/>
        <rFont val="Arial"/>
        <family val="2"/>
      </rPr>
      <t xml:space="preserve"> Formato plan de trabajo subido en matriz drive y planeación desarrollada en el sistema SISIPEC  WEB, módulo tratamiento penitenciario.
</t>
    </r>
  </si>
  <si>
    <r>
      <rPr>
        <b/>
        <sz val="11"/>
        <color theme="1"/>
        <rFont val="Arial"/>
        <family val="2"/>
      </rPr>
      <t xml:space="preserve">Control 2:  </t>
    </r>
    <r>
      <rPr>
        <sz val="11"/>
        <color theme="1"/>
        <rFont val="Arial"/>
        <family val="2"/>
      </rPr>
      <t xml:space="preserve"> Los ERON deben diligenciar mensualmente la Matriz de Seguimiento a la implementación de los Programas Psicosociales con Fines de Tratamiento Penitenciario, con las coberturas de cada uno de los programas y presentar trimestralmente informe con avances y dificultades en la implementación de los Programas Psicosociales de tratamiento. 
</t>
    </r>
    <r>
      <rPr>
        <b/>
        <sz val="11"/>
        <color theme="1"/>
        <rFont val="Arial"/>
        <family val="2"/>
      </rPr>
      <t xml:space="preserve">
Evidencias: </t>
    </r>
    <r>
      <rPr>
        <sz val="11"/>
        <color theme="1"/>
        <rFont val="Arial"/>
        <family val="2"/>
      </rPr>
      <t xml:space="preserve"> Matriz en Drive, Informe trimestral Cualitativo y Cuantitativo de la implementación de los Programas Psicosociales con fines de Tratamiento Penitenciario.</t>
    </r>
  </si>
  <si>
    <t>DIREG Y GRUTA</t>
  </si>
  <si>
    <t>Si se presenta la materialización del riesgo, se deben ejecutar las siguiente acciones cuyo objetivo principal es reducir los daños que se puedan producir (impacto): 
1. Requerir al establecimiento las situaciones que generaron el riesgo.
2. Solicitar apoyo a las Direcciones Regionales para el seguimiento pertinente.</t>
  </si>
  <si>
    <t xml:space="preserve"> Posibilidad de afectación  reputacional  por el incumplimiento en la planeación y ejecución de las actividades de cultura, recreación y deporte por parte de los responsables de las áreas educativas de los ERON , debido a la falta de un instrumento de verificación que indique que los ERON realizan las actividades de acuerdo a los criterios y lineamientos entregados.</t>
  </si>
  <si>
    <t>Si se presenta la materialización del riesgo, se deben ejecutar las siguiente acciones cuyo objetivo principal es reducir los daños que se puedan producir (impacto): 
1 Solicitar se reúna el  Director  del  ERON,  comandante de vigilancia y responsable de atención y tratamiento,  para identificar la falencia y   replantear las actividades planeadas en el programa de deporte, recreación y cultura.</t>
  </si>
  <si>
    <r>
      <t xml:space="preserve">Subdirección de Talento Humano - </t>
    </r>
    <r>
      <rPr>
        <b/>
        <sz val="11"/>
        <rFont val="Arial Narrow"/>
        <family val="2"/>
      </rPr>
      <t>Grupo de Bienestar Laboral</t>
    </r>
  </si>
  <si>
    <t>Establecimientos de reclusión y Direcciones Regionales</t>
  </si>
  <si>
    <t>Establecimientos de reclusión y Direcciones Regionales
Subdirección de Educación</t>
  </si>
  <si>
    <r>
      <rPr>
        <b/>
        <sz val="11"/>
        <rFont val="Arial Narrow"/>
        <family val="2"/>
      </rPr>
      <t xml:space="preserve">Control 1:  </t>
    </r>
    <r>
      <rPr>
        <sz val="11"/>
        <rFont val="Arial Narrow"/>
        <family val="2"/>
      </rPr>
      <t xml:space="preserve">Las Direcciones Regionales y ERON verifican la asistencia de  los PPL estudiantes a las actividades programadas por las Universidades y presentan informes trimestrales de cobertura a la Subdirección de Educación.
</t>
    </r>
    <r>
      <rPr>
        <b/>
        <sz val="11"/>
        <rFont val="Arial Narrow"/>
        <family val="2"/>
      </rPr>
      <t xml:space="preserve">Evidencias: </t>
    </r>
    <r>
      <rPr>
        <sz val="11"/>
        <rFont val="Arial Narrow"/>
        <family val="2"/>
      </rPr>
      <t>Informes trimestrales</t>
    </r>
  </si>
  <si>
    <t>Posibilidad de afectación reputacional por la disminución en la cantidad de beneficiarios del apoyo económico  ofertado por el INPEC para PPL estudiantes, debido a la multiplicidad de tareas a cargo de los Funcionarios del ERON.</t>
  </si>
  <si>
    <t>Falta de divulgación de los lineamientos y procedimientos del programa de educación superior</t>
  </si>
  <si>
    <t>Falta de socialización de lineamientos en los ERON de los procedimientos del  programa educación superior</t>
  </si>
  <si>
    <t xml:space="preserve">Incorrecta asignación de la PPL en la Actividad de redención de Pena </t>
  </si>
  <si>
    <t>Dificultad en la Identificación de los PPL que cumplan con el Perfil de Iletrados a nivel del ERON.</t>
  </si>
  <si>
    <t xml:space="preserve">Posibilidad de afectación reputacional por el incumplimiento en la ejecución de las actividades planeadas para el programa de educación para el trabajo y el desarrollo humano por falta de herramientas especificas que impidan el desarrollo significativa de la actividad programada y que la PPL inscrita, no cumpla con los requisitos exigidos por el SENA para la vinculación a la actividad formativa. </t>
  </si>
  <si>
    <t xml:space="preserve">Falta de herramientas especificas que impidan el desarrollo significativa de la actividad programada. </t>
  </si>
  <si>
    <t xml:space="preserve">La PPL no cumpla con el perfil exigido por el SENA para la vinculación a la actividad de Formación propuesta. </t>
  </si>
  <si>
    <t xml:space="preserve">Falta de articulación de los procesos educativos internos del ERON. </t>
  </si>
  <si>
    <t>Falta de personal idóneo, capacitado y suficiente, con alta rotación del mismo en la administración de las actividades productivas, con desconocimiento de  la normatividad  vigente y lineamientos para su gestión.</t>
  </si>
  <si>
    <t>Baja rentabilidad económica y social de las actividades productivas con funcionarios responsables de las mismas, designados por la dirección del establecimiento penitenciario sin contar con las competencias laborales necesarias para desempeñar las funciones administrativas que se requieren.</t>
  </si>
  <si>
    <t>Inadecuado registro de información en aplicativos software y procedimientos que registran indicadores económicos y beneficio social de las actividades productivas</t>
  </si>
  <si>
    <t>Posibilidad de afectación reputacional y económica por la inapropiada gestión de las actividades productivas, debido a la falta de personal idóneo, capacitado y suficiente, en la administración de las actividades productivas, con desconocimiento de  la normatividad  vigente y lineamientos para su gestión.</t>
  </si>
  <si>
    <t>Subdirección de Desarrollo de Habilidades Productivas -SUBDA 
Direcciones Regionales -DIREG
Establecimientos de Reclusión del Orden Nacional - ERON</t>
  </si>
  <si>
    <r>
      <rPr>
        <b/>
        <sz val="11"/>
        <color theme="1"/>
        <rFont val="Arial"/>
        <family val="2"/>
      </rPr>
      <t>Control 1:</t>
    </r>
    <r>
      <rPr>
        <sz val="11"/>
        <color theme="1"/>
        <rFont val="Arial"/>
        <family val="2"/>
      </rPr>
      <t xml:space="preserve"> La Subdirección de Desarrollo de Habilidades Productivas - Grupo de Actividades  Productivas en el primer bimestre emite los lineamientos a las Direcciones Regionales que a su vez son socializados a los ERON de sus jurisdicción con relación al manejo adecuado de las actividades productivas, así como la normatividad contemplada en el Acuerdo 010 de 2004, en el que se indican entre otros, perfiles profesionales para su administración. Igualmente, se cuenta con el procedimiento Creación, Fortalecimiento, Actualización y Gestión de Actividades Productivas-Administración Directa  - PM-TP-P01 y con la Guía para la Administración de Actividades Productivas - PM-TP-G01, en la que se describen cada una de las responsabilidades, actividades y documentación necesaria en la  gestión de las actividades productivas 
</t>
    </r>
    <r>
      <rPr>
        <b/>
        <sz val="11"/>
        <color theme="1"/>
        <rFont val="Arial"/>
        <family val="2"/>
      </rPr>
      <t>Evidencias</t>
    </r>
    <r>
      <rPr>
        <sz val="11"/>
        <color theme="1"/>
        <rFont val="Arial"/>
        <family val="2"/>
      </rPr>
      <t>: Socialización de documentos vía correo electrónico: Lineamientos SUBDA 2022, Acuerdo 010 de 2004  Procedimiento y Guía para la administración de las actividades productivas.</t>
    </r>
  </si>
  <si>
    <r>
      <rPr>
        <b/>
        <sz val="11"/>
        <color theme="1"/>
        <rFont val="Arial"/>
        <family val="2"/>
      </rPr>
      <t xml:space="preserve">Control 2: </t>
    </r>
    <r>
      <rPr>
        <sz val="11"/>
        <color theme="1"/>
        <rFont val="Arial"/>
        <family val="2"/>
      </rPr>
      <t xml:space="preserve">La Subdirección de Desarrollo de Habilidades Productivas - Grupo de Actividades  Productivas realiza capacitación vía videoconferencia para el manejo de los aplicativos software de actividades productivas.
Se cuenta con los formatos  PM-TP-P01-FO2, Informe de Gestión de Actividades Productivas, donde se registran los estados de resultados financieros mensuales y ocupación laboral de PPL.
</t>
    </r>
    <r>
      <rPr>
        <b/>
        <sz val="11"/>
        <color theme="1"/>
        <rFont val="Arial"/>
        <family val="2"/>
      </rPr>
      <t>Evidencias:</t>
    </r>
    <r>
      <rPr>
        <sz val="11"/>
        <color theme="1"/>
        <rFont val="Arial"/>
        <family val="2"/>
      </rPr>
      <t xml:space="preserve">-Material grabado de capacitaciones en manejo de aplicativos software
-Informes trimestrales de Gestión de Actividades Productivas, consolidado Regional y retroalimentación SUBDA
</t>
    </r>
  </si>
  <si>
    <r>
      <rPr>
        <b/>
        <sz val="11"/>
        <color theme="1"/>
        <rFont val="Arial"/>
        <family val="2"/>
      </rPr>
      <t>Control 3.</t>
    </r>
    <r>
      <rPr>
        <sz val="11"/>
        <color theme="1"/>
        <rFont val="Arial"/>
        <family val="2"/>
      </rPr>
      <t xml:space="preserve"> La Subdirección de Desarrollo de Habilidades Productivas - Grupo de Actividades Productivas, solicita anualmente el diligenciamiento del formato  estudio de factibilidad de actividades productivas PM-TP-P01-F01, en procesos de actualización, creación y fortalecimiento de actividades productivas.
</t>
    </r>
    <r>
      <rPr>
        <b/>
        <sz val="11"/>
        <color theme="1"/>
        <rFont val="Arial"/>
        <family val="2"/>
      </rPr>
      <t>Evidencias:</t>
    </r>
    <r>
      <rPr>
        <sz val="11"/>
        <color theme="1"/>
        <rFont val="Arial"/>
        <family val="2"/>
      </rPr>
      <t xml:space="preserve"> Estudio de factibilidad presentado por ERON, aval de la Regional y viabilidad SUBDA.</t>
    </r>
  </si>
  <si>
    <t xml:space="preserve">Oficio de socialización de documentos vía correo electrónico y recomendaciones para asignación de personal y videoconferencia enfatizando la importancia del cumplimiento de los lineamientos SUBDA para la administración de actividades productivas. </t>
  </si>
  <si>
    <t>Subdirección de Desarrollo de Habilidades Productivas - Grupo de Actividades Productivas -GRAPO</t>
  </si>
  <si>
    <t>Programación de capacitaciones vía videoconferencia de acuerdo a necesidades de Regionales y ERON para manejo de aplicativos software y diligenciamiento de procedimientos en gestión de actividades productivas.</t>
  </si>
  <si>
    <t>Programación de asesorías en diligenciamiento de estudios de factibilidad, de acuerdo a necesidades de ERON.</t>
  </si>
  <si>
    <t>Si se presenta la materialización del riesgo, se deben ejecutar las siguiente acciones cuyo objetivo principal es reducir los daños que se puedan producir (impacto): 
1. Solicitud de informe de seguimiento y control a Regional.
2. Brindar acompañamiento y apoyo a ERON en el caso de solicitud de personal idóneo para la administración de actividades productivas.
3. Visita técnica a ERON por parte de la SUBDA.
4. Envío de información a ente de control para inicio de acciones disciplinarias.
5. Reorientación del proceso conforme a información real por parte de la SUBDA.</t>
  </si>
  <si>
    <t>Coordinador Grupo de Gestión Comercial</t>
  </si>
  <si>
    <t>Si se presenta la materialización del riesgo, se deben ejecutar las siguiente acciones cuyo objetivo principal es reducir los daños que se puedan producir (impacto): 
La Subdirección de Desarrollo de Habilidades Productivas - Grupo de Gestión Comercial asumirá los costos.</t>
  </si>
  <si>
    <t>Posibilidad de recibir u solicitar cualquier dádiva o beneficio a nombre propio o de terceros a cambio de efectuar pagos inadecuados  de bonificación con recursos nación a la PPL.</t>
  </si>
  <si>
    <t xml:space="preserve">1. Desconocimiento de los funcionarios de los prpocesos, procedimientos, lineamientos, directrices, etc. 
2. Alta rotación de los funcionarios del Cuerpo de Custodia y Vigilancia y/o del Cuerpo Administrativo, responsables de la administración de las actividades ocupacionales. </t>
  </si>
  <si>
    <t>Deficiente autocontrol de los funcionarios y control por parte de los responsables de áreas, Directores de ERON, Direcciones Regionales  para favorecer pagos que no correspondan a la realidad.</t>
  </si>
  <si>
    <r>
      <rPr>
        <b/>
        <sz val="11"/>
        <rFont val="Arial Narrow"/>
        <family val="2"/>
      </rPr>
      <t xml:space="preserve">Control 1: </t>
    </r>
    <r>
      <rPr>
        <sz val="11"/>
        <rFont val="Arial Narrow"/>
        <family val="2"/>
      </rPr>
      <t xml:space="preserve"> El grupo de Actividades Ocupacionales de la Subdirección de Desarrollo de Habilidades Productivas cuenta con el procedimiento de Trámite de asignación y pago de incentivo económico para las personas privadas de la libertad que trabajan -  PM-TP-P05, así como Resolución de asignación de recursos acompañada de las pautas para el pago de la bonificaciones.  
</t>
    </r>
    <r>
      <rPr>
        <b/>
        <sz val="11"/>
        <rFont val="Arial Narrow"/>
        <family val="2"/>
      </rPr>
      <t>Evidencias:</t>
    </r>
    <r>
      <rPr>
        <sz val="11"/>
        <rFont val="Arial Narrow"/>
        <family val="2"/>
      </rPr>
      <t xml:space="preserve"> Oficios, planillas, resolución</t>
    </r>
  </si>
  <si>
    <t xml:space="preserve">Subdirección de Desarrollo de Habilidades Productivas - Grupo de Actividades Ocupacionales
Direcciones Regionales
</t>
  </si>
  <si>
    <t xml:space="preserve">Si se presenta la materialización del riesgo, se deben ejecutar las siguiente acciones cuyo objetivo principal es reducir los daños que se puedan producir (impacto): 
1. Socialización de  normatividad vigente, lineamientos, procedimientos.
2. Seguimiento y control continuo ante situaciones administrativas y financieras que denoten mal manejo de recursos.
3.Videoconferencias periódicas para socializar y reiterar el cumplimiento de la normatividad vigente relacionada con la asignación y ejecución del presupuesto para el pago de bonificación a la PPL. 
4. Verificación de los soportes físicos y/o magnéticos del mago de bonificación a la PPL, ya sea en las visitas de manera presencial a los ERON por parte de funcionarios de la SUBDA-GACOC, o en visitas virtuales que sean programadas para tal fin. </t>
  </si>
  <si>
    <t xml:space="preserve">1. Socialización de  normatividad vigente, lineamientos, procedimientos.
</t>
  </si>
  <si>
    <t>2. Seguimiento y control continuo ante situaciones administrativas y financieras que denoten mal manejo de recursos.</t>
  </si>
  <si>
    <t xml:space="preserve">4. Verificación de los soportes físicos y/o magnéticos del mago de bonificación a la PPL, ya sea en las visitas de manera presencial a los ERON por parte de funcionarios de la SUBDA-GACOC, o en visitas virtuales que sean programadas para tal fin. </t>
  </si>
  <si>
    <t xml:space="preserve">3.Videoconferencias periódicas para socializar y reiterar el cumplimiento de la normatividad vigente relacionada con la asignación y ejecución del presupuesto para el pago de bonificación a la PPL. </t>
  </si>
  <si>
    <t xml:space="preserve">La no solicitud de modificación a los planes ocupacionales en los ERON de las actividades de trabajo penitenciario, lo que conlleva a la no optimización de los mismos para que la cantidad de cupos ofertados y cupos asignados sea igual, y no se presenten diferencias entre la oferta y la demanda de cupos. </t>
  </si>
  <si>
    <r>
      <rPr>
        <b/>
        <sz val="11"/>
        <color indexed="8"/>
        <rFont val="Arial"/>
        <family val="2"/>
      </rPr>
      <t>Control 1:</t>
    </r>
    <r>
      <rPr>
        <sz val="11"/>
        <color indexed="8"/>
        <rFont val="Arial"/>
        <family val="2"/>
      </rPr>
      <t xml:space="preserve">  La Subdirección de Desarrollo de Habilidades Productivas - Grupo de Actividades Ocupacionales ejecuta la permanente modificación de los planes ocupacionales, previa solicitud de los ERON y aval de las DIREG por demanda, que es registrado en matriz en excel "Modificación planes ocupacionales ERON", con las observaciones pertinentes.
</t>
    </r>
    <r>
      <rPr>
        <b/>
        <sz val="11"/>
        <color indexed="8"/>
        <rFont val="Arial"/>
        <family val="2"/>
      </rPr>
      <t>Evidencias</t>
    </r>
    <r>
      <rPr>
        <sz val="11"/>
        <color indexed="8"/>
        <rFont val="Arial"/>
        <family val="2"/>
      </rPr>
      <t>: Matriz en excel, oficios y correo electrónico</t>
    </r>
  </si>
  <si>
    <t>Subdirección de Desarrollo de Habilidades Productivas
DIREG y ERON</t>
  </si>
  <si>
    <t xml:space="preserve">1. Socialización de  normatividad vigente, lineamientos, procedimientos.
2. Videoconferencias periódicas para socializar y reiterar el cumplimiento de la normatividad vigente relacionada con la modificación a los planes ocupacionales de las actividades de trabajo penitenciario y bonificables con recursos Nación según Resolución 762 de 2019. 
3. Verificación de los soportes físicos y/o magnéticos de  los soportes de autorización a PPL por parte de la JETEE, para el desarrollo de actividades laborales. Las verificaciones se realizarán en las visitas presenciales y/o virtuales parte de funcionarios de la SUBDA-GACOC. </t>
  </si>
  <si>
    <t>Posibilidad de recibir o solicitar cualquier dádiva o beneficio a nombre propio o de terceros a cambio de pérdida de recursos (dinero, materia prima, insumos, maquinaria, equipo, herramientas, semovientes, cultivos  y productos elaborados) que se utilizan u obtienen en el desarrollo de las actividades productivas para el beneficio personal o de terceros.</t>
  </si>
  <si>
    <t xml:space="preserve">1. Falta de principios y ética profesional de funcionario.
2. Presión de un funcionario influyente dentro del ERON
3.Sistemas de información suceptibles de manipulación o adulteración de documentos.
4. Omisión de procedimientos como el costeo de producción diaria, así como del registro y control de inventarios.
5.Uso de instalaciones, materia prima, insumos y/o ocupación de PPL en otro tipo de actividades diferentes a la asignada.
</t>
  </si>
  <si>
    <t>Hacer prevalecer intereses personales y económicos sobre los institucionales en la administración y operación de las actividades productivas.</t>
  </si>
  <si>
    <r>
      <rPr>
        <b/>
        <sz val="11"/>
        <rFont val="Arial Narrow"/>
        <family val="2"/>
      </rPr>
      <t>Control 1</t>
    </r>
    <r>
      <rPr>
        <sz val="11"/>
        <rFont val="Arial Narrow"/>
        <family val="2"/>
      </rPr>
      <t xml:space="preserve">: Seguimiento y control al avance mensual de las metas económicas y sociales proyectadas, conforme a la asignación presupuestal de la vigencia y plan ocupacional de las actividades productivas.
</t>
    </r>
    <r>
      <rPr>
        <b/>
        <sz val="11"/>
        <rFont val="Arial Narrow"/>
        <family val="2"/>
      </rPr>
      <t>Evidencia</t>
    </r>
    <r>
      <rPr>
        <sz val="11"/>
        <rFont val="Arial Narrow"/>
        <family val="2"/>
      </rPr>
      <t>: estados de resultados financieros con sus respectivos soportes para cada actividad productiva</t>
    </r>
  </si>
  <si>
    <r>
      <rPr>
        <b/>
        <sz val="11"/>
        <rFont val="Arial Narrow"/>
        <family val="2"/>
      </rPr>
      <t>Control 2:</t>
    </r>
    <r>
      <rPr>
        <sz val="11"/>
        <rFont val="Arial Narrow"/>
        <family val="2"/>
      </rPr>
      <t xml:space="preserve"> Seguimiento a la ejecución presupuestal de recursos propios para funcionamiento y asignación de recursos nación para creación y fortalecimiento de actividades productivas.
</t>
    </r>
    <r>
      <rPr>
        <b/>
        <sz val="11"/>
        <rFont val="Arial Narrow"/>
        <family val="2"/>
      </rPr>
      <t xml:space="preserve">Evidencia: </t>
    </r>
    <r>
      <rPr>
        <sz val="11"/>
        <rFont val="Arial Narrow"/>
        <family val="2"/>
      </rPr>
      <t>Matriz de control mensual de oficina de Planeación con información de SIIF Nación para recursos propios y matriz de control quincenal de SUBDA para seguimiento de ejecución recursos de Plan de Acción de la vigencia.</t>
    </r>
  </si>
  <si>
    <r>
      <rPr>
        <b/>
        <sz val="11"/>
        <rFont val="Arial Narrow"/>
        <family val="2"/>
      </rPr>
      <t>Control 3:</t>
    </r>
    <r>
      <rPr>
        <sz val="11"/>
        <rFont val="Arial Narrow"/>
        <family val="2"/>
      </rPr>
      <t xml:space="preserve"> Seguimiento, evaluación y retroalimentación de información y soportes consolidados en informes trimestrales de gestión de actividades productivas, con respectivas observaciones, solicitud de registros de calidad y planes de mejora en casos necesarios.
</t>
    </r>
    <r>
      <rPr>
        <b/>
        <sz val="11"/>
        <rFont val="Arial Narrow"/>
        <family val="2"/>
      </rPr>
      <t xml:space="preserve">Evidencia: </t>
    </r>
    <r>
      <rPr>
        <sz val="11"/>
        <rFont val="Arial Narrow"/>
        <family val="2"/>
      </rPr>
      <t>informes ERON, consolidado Regional y evaluación y retroalimentación SUBDA de informes trimestrales de gestión de actividades productivas.</t>
    </r>
  </si>
  <si>
    <r>
      <rPr>
        <b/>
        <sz val="11"/>
        <rFont val="Arial Narrow"/>
        <family val="2"/>
      </rPr>
      <t>Control 4:</t>
    </r>
    <r>
      <rPr>
        <sz val="11"/>
        <rFont val="Arial Narrow"/>
        <family val="2"/>
      </rPr>
      <t xml:space="preserve"> Visita directa a actividades productivas en ERON.
</t>
    </r>
    <r>
      <rPr>
        <b/>
        <sz val="11"/>
        <rFont val="Arial Narrow"/>
        <family val="2"/>
      </rPr>
      <t xml:space="preserve">Evidencias: </t>
    </r>
    <r>
      <rPr>
        <sz val="11"/>
        <rFont val="Arial Narrow"/>
        <family val="2"/>
      </rPr>
      <t>lista de chequeo e informe de visita.</t>
    </r>
  </si>
  <si>
    <t>Subdirección de Desarrollo de Habilidades Productivas - Grupo de Actividades Productivas
Dirección Regional 
ERON</t>
  </si>
  <si>
    <t xml:space="preserve">1. Socialización de  normatividad vigente, lineamientos, procedimientos y guía para la administración de actividades productivas.
2. Seguimiento y control continuo ante situaciones administrativas y financieras que denoten mal manejo de recursos.
3.Implementación de sistemas de información confiables para el manejo de las actividades productivas.
4. Cursos y capacitaciones acerca de la corrupción, donde se establezcan que acciones serían ilícitas y cuáles serían sus consecuencias.
5. Reconocimiento laboral a funcionarios responsables de las actividades productivas que desarrollen con mérito la administración de las mismas.
</t>
  </si>
  <si>
    <t xml:space="preserve">Subdirección de Desarrollo de Habilidades Productivas - Grupo de Actividades Productivas.
Direcciones Regionales
</t>
  </si>
  <si>
    <t>Si se presenta la materialización del riesgo, se deben ejecutar las siguiente acciones cuyo objetivo principal es reducir los daños que se puedan producir (impacto): 
1. 1. Revisión física de instalaciones, inventarios, aplicativos software, proceso contractuales y documentación de estados financieros, entre otros.
2. Realizar informe detallado de acciones ilícitas cometidas en la administración y operación de actividad productiva.
 3. Informar a control interno disciplinario para inicio de procesos sancionatorios y disciplinarios.</t>
  </si>
  <si>
    <t>Difusión por parte de las Direcciones Regionales a sus ERON  del Manual de contratación y procedimientos asociados</t>
  </si>
  <si>
    <t xml:space="preserve">Asistencia y soporte permanente </t>
  </si>
  <si>
    <t>Subdirección de Gestión Contractual
Direcciones Regionales y ERON</t>
  </si>
  <si>
    <t>Permanente</t>
  </si>
  <si>
    <t>Desconocimiento de las funciones y obligaciones como supervisor</t>
  </si>
  <si>
    <t>No se da cumplimiento o se presenta debilidades en las  obligaciones a cargo de la supervisión de los contratos</t>
  </si>
  <si>
    <t>Subdirección de Gestión Contractual</t>
  </si>
  <si>
    <r>
      <rPr>
        <b/>
        <sz val="11"/>
        <rFont val="Arial Narrow"/>
        <family val="2"/>
      </rPr>
      <t>Control 2:</t>
    </r>
    <r>
      <rPr>
        <sz val="11"/>
        <rFont val="Arial Narrow"/>
        <family val="2"/>
      </rPr>
      <t xml:space="preserve"> La Subdirección de Gestión Contractual realiza monitoreo a los expedientes contractuales.
</t>
    </r>
    <r>
      <rPr>
        <b/>
        <sz val="11"/>
        <rFont val="Arial Narrow"/>
        <family val="2"/>
      </rPr>
      <t>Evidencias:</t>
    </r>
    <r>
      <rPr>
        <sz val="11"/>
        <rFont val="Arial Narrow"/>
        <family val="2"/>
      </rPr>
      <t xml:space="preserve"> Actas, Formato de acta de entrega, oficios, correo electrónico</t>
    </r>
  </si>
  <si>
    <r>
      <rPr>
        <b/>
        <sz val="11"/>
        <rFont val="Arial Narrow"/>
        <family val="2"/>
      </rPr>
      <t xml:space="preserve">Control 1: </t>
    </r>
    <r>
      <rPr>
        <sz val="11"/>
        <rFont val="Arial Narrow"/>
        <family val="2"/>
      </rPr>
      <t xml:space="preserve">La Subdirección de Gestión Contractual, /DIREG/ERON, realizan capacitación permanente orientada al cumplimiento de las funciones, obligaciones y responsabilidades del supervisor y las consecuencias de orden disciplinario, fiscal y penal.
</t>
    </r>
    <r>
      <rPr>
        <b/>
        <sz val="11"/>
        <rFont val="Arial Narrow"/>
        <family val="2"/>
      </rPr>
      <t>Evidencias:</t>
    </r>
    <r>
      <rPr>
        <sz val="11"/>
        <rFont val="Arial Narrow"/>
        <family val="2"/>
      </rPr>
      <t xml:space="preserve"> Actas y/o videos</t>
    </r>
  </si>
  <si>
    <t>Subdirección de Gestión Contractual Direcciones Regionales y ERON</t>
  </si>
  <si>
    <t xml:space="preserve">Permanente </t>
  </si>
  <si>
    <t>Alta rotación del personal a cargo de la bodega</t>
  </si>
  <si>
    <t xml:space="preserve">Desconocimiento y no aplicación de los procedimientos vigentes </t>
  </si>
  <si>
    <t>Grupo de manejo de bienes muebles
DIREG y ERON</t>
  </si>
  <si>
    <r>
      <rPr>
        <b/>
        <sz val="11"/>
        <rFont val="Arial Narrow"/>
        <family val="2"/>
      </rPr>
      <t xml:space="preserve">Control 1: </t>
    </r>
    <r>
      <rPr>
        <sz val="11"/>
        <rFont val="Arial Narrow"/>
        <family val="2"/>
      </rPr>
      <t xml:space="preserve"> El Grupo de manejo de bienes muebles de la DIREG y ERON socializan los documentos del Sistema de Gestión Integrado relacionados con la administración de los bienes del Instituto, dirigido a los encargados en la Dirección Regional quienes apoyarán el control y verificación de los mismos en los ERON adscritos, mediante cronograma de socialización  donde se establece acciones a través de videoconferencia y visitas de verificación donde se establezcan compromisos por parte de los ERON.
</t>
    </r>
    <r>
      <rPr>
        <b/>
        <sz val="11"/>
        <rFont val="Arial Narrow"/>
        <family val="2"/>
      </rPr>
      <t>Evidencias:</t>
    </r>
    <r>
      <rPr>
        <sz val="11"/>
        <rFont val="Arial Narrow"/>
        <family val="2"/>
      </rPr>
      <t xml:space="preserve"> Actas y/o correos electrónicos</t>
    </r>
  </si>
  <si>
    <r>
      <rPr>
        <b/>
        <sz val="11"/>
        <rFont val="Arial Narrow"/>
        <family val="2"/>
      </rPr>
      <t xml:space="preserve">Control 2: </t>
    </r>
    <r>
      <rPr>
        <sz val="11"/>
        <rFont val="Arial Narrow"/>
        <family val="2"/>
      </rPr>
      <t xml:space="preserve">El Grupo de manejo de bienes muebles imparte instrucciones al inicio de vigencia a las Direcciones Regionales, ERON, EPN, Nivel Central frente a la novedades administrativas, responsabilidades y obligaciones de los almacenistas, y el  cumplimiento de los procedimientos.
</t>
    </r>
    <r>
      <rPr>
        <b/>
        <sz val="11"/>
        <rFont val="Arial Narrow"/>
        <family val="2"/>
      </rPr>
      <t>Evidencias:</t>
    </r>
    <r>
      <rPr>
        <sz val="11"/>
        <rFont val="Arial Narrow"/>
        <family val="2"/>
      </rPr>
      <t xml:space="preserve">  Correos electrónicos</t>
    </r>
  </si>
  <si>
    <t>Si se presenta la materialización del riesgo, se deben ejecutar las siguiente acciones cuyo objetivo principal es reducir los daños que se puedan producir (impacto): 
1. Relevo o traslado preventivo del funcionario responsable de las tareas de almacenista.</t>
  </si>
  <si>
    <t>Dirección de Gestión Corporativa
Oficina Asesora de Planeación</t>
  </si>
  <si>
    <t>Falta de capacitación permanente al personal del Cuerpo de Custodia y Vigilancia.</t>
  </si>
  <si>
    <t>Grupo Armamento articulado con los Comandantes de Vigilancia de los ERON, Centros de Instrucción y  Grupos Especiales</t>
  </si>
  <si>
    <t>Grupo Armamento 
EPN, DIREG y ERON</t>
  </si>
  <si>
    <t>Grupo Armamento</t>
  </si>
  <si>
    <r>
      <rPr>
        <b/>
        <sz val="11"/>
        <rFont val="Arial Narrow"/>
        <family val="2"/>
      </rPr>
      <t xml:space="preserve">Control 1: </t>
    </r>
    <r>
      <rPr>
        <sz val="11"/>
        <rFont val="Arial Narrow"/>
        <family val="2"/>
      </rPr>
      <t xml:space="preserve">El Grupo Armamento diseña anualmente un plan de capacitación para la administración adecuada, control y manejo del material de defensa dirigido al personal del Cuerpo de Custodia y Vigilancia el cual se desarrolla en base a un cronograma, con responsables, fechas y dejando evidencia de la actividad mediante acta, de acuerdo a las instrucciones del nivel central a través de oficios y correos. En caso de que en algún ERON, Centros de Instrucción y  Grupos Especiales no ejecuten el cronograma de capacitación, se acude mediante correo electrónico informando la no realización de los casos puntuales a las Direcciones Regionales para el efectivo cumplimiento.
</t>
    </r>
    <r>
      <rPr>
        <b/>
        <sz val="11"/>
        <rFont val="Arial Narrow"/>
        <family val="2"/>
      </rPr>
      <t xml:space="preserve">Evidencias: </t>
    </r>
    <r>
      <rPr>
        <sz val="11"/>
        <rFont val="Arial Narrow"/>
        <family val="2"/>
      </rPr>
      <t xml:space="preserve">  Correos, Oficios, Actas, Diseño del Cronograma</t>
    </r>
  </si>
  <si>
    <r>
      <rPr>
        <b/>
        <sz val="11"/>
        <rFont val="Arial Narrow"/>
        <family val="2"/>
      </rPr>
      <t>Control 3:</t>
    </r>
    <r>
      <rPr>
        <sz val="11"/>
        <rFont val="Arial Narrow"/>
        <family val="2"/>
      </rPr>
      <t xml:space="preserve"> El Grupo Armamento ejecutan un plan de visitas aleatorias, con el propósito de verificar el estado de material de defensa.
</t>
    </r>
    <r>
      <rPr>
        <b/>
        <sz val="11"/>
        <rFont val="Arial Narrow"/>
        <family val="2"/>
      </rPr>
      <t>Evidencias:</t>
    </r>
    <r>
      <rPr>
        <sz val="11"/>
        <rFont val="Arial Narrow"/>
        <family val="2"/>
      </rPr>
      <t xml:space="preserve">   Plan de visitas</t>
    </r>
  </si>
  <si>
    <t>Realizar acompañamiento a los ERON, Centros de Instrucción y Grupos Especiales para que se efectué las charlas e instrucciones en base al cronograma y reiterando la participación total del cuerpo de custodia y Vigilancia.</t>
  </si>
  <si>
    <t>Grupo Armamento e intendencia</t>
  </si>
  <si>
    <t>Posibilidad de recibir o solicitar cualquier dádiva o beneficio a nombre propio o de terceros a cambio de utilizar de manera indebida los bienes del instituto</t>
  </si>
  <si>
    <t>Falta de compromiso de los Directores de ERON, DIREG, nivel central y Escuela de Formación en el manejo de los bienes, muebles e inmuebles del instituto</t>
  </si>
  <si>
    <t>Debilidad en aplicación de controles para el uso y manejo de los bienes del Instituto</t>
  </si>
  <si>
    <t>Grupos de: 
Administracion de Bienes Muebles, Armamento e intendencia, vehiculos, logístico, seguros.</t>
  </si>
  <si>
    <t>Grupos de: administracion de Bienes Muebles, Armamento e intendencia, vehiculos, logístico, seguros.
Direcciones Regionales
EPN, 
ERONes</t>
  </si>
  <si>
    <t>Grupos de: administracion de Bienes Muebles, Armamento e intendencia, vehiculos, logístico, seguros.
Direcciones Regionales
EPN, 
ERONes</t>
  </si>
  <si>
    <r>
      <rPr>
        <b/>
        <sz val="11"/>
        <rFont val="Arial Narrow"/>
        <family val="2"/>
      </rPr>
      <t xml:space="preserve">Control 1: </t>
    </r>
    <r>
      <rPr>
        <sz val="11"/>
        <rFont val="Arial Narrow"/>
        <family val="2"/>
      </rPr>
      <t xml:space="preserve">Los Grupos de Administracion de Bienes Muebles, Armamento e intendencia, vehiculos, logístico, seguros, socializan de manera semestral mediante videoconferencia, correo masivo,  oficios con el fin de que se cumplan con los lineamientos plasmados en Manuales, Guías, Procedimientos. 
</t>
    </r>
    <r>
      <rPr>
        <b/>
        <sz val="11"/>
        <rFont val="Arial Narrow"/>
        <family val="2"/>
      </rPr>
      <t>Evidencias:</t>
    </r>
    <r>
      <rPr>
        <sz val="11"/>
        <rFont val="Arial Narrow"/>
        <family val="2"/>
      </rPr>
      <t xml:space="preserve"> Actas, correos,  Oficios</t>
    </r>
  </si>
  <si>
    <r>
      <rPr>
        <b/>
        <sz val="11"/>
        <rFont val="Arial Narrow"/>
        <family val="2"/>
      </rPr>
      <t>Control 2:</t>
    </r>
    <r>
      <rPr>
        <sz val="11"/>
        <rFont val="Arial Narrow"/>
        <family val="2"/>
      </rPr>
      <t xml:space="preserve"> Los grupos de: administracion de Bienes Muebles, Armamento e intendencia, vehiculos, logístico, seguros. DIREG /ERON /EPN, elaboran actividades de concientización para buen uso de los bienes, muebles e inmuebles a cargo del instituto a nivel nacional, desarrollando acciones de sensibilización semestral a los servidores penitenciarios en temas de buenas practicas, normatividad y procedimientos, empleando los canales de comunicación institucional con el apoyo de la Oficina Asesora de Comunicaciones. 
</t>
    </r>
    <r>
      <rPr>
        <b/>
        <sz val="11"/>
        <rFont val="Arial Narrow"/>
        <family val="2"/>
      </rPr>
      <t>Evidencias:</t>
    </r>
    <r>
      <rPr>
        <sz val="11"/>
        <rFont val="Arial Narrow"/>
        <family val="2"/>
      </rPr>
      <t xml:space="preserve">  Registros de calidad de las acciones de socialización, correos electrónicos, informes y oficios </t>
    </r>
  </si>
  <si>
    <r>
      <rPr>
        <b/>
        <sz val="11"/>
        <rFont val="Arial Narrow"/>
        <family val="2"/>
      </rPr>
      <t>Control 3</t>
    </r>
    <r>
      <rPr>
        <sz val="11"/>
        <rFont val="Arial Narrow"/>
        <family val="2"/>
      </rPr>
      <t xml:space="preserve">: Los grupos de: administracion de Bienes Muebles, Armamento e intendencia, vehiculos, logístico, seguros. DIREG /ERON /EPN, realizan seguimiento al resultado de tomas fisicas de inventarios.
</t>
    </r>
    <r>
      <rPr>
        <b/>
        <sz val="11"/>
        <rFont val="Arial Narrow"/>
        <family val="2"/>
      </rPr>
      <t>Evidencias</t>
    </r>
    <r>
      <rPr>
        <sz val="11"/>
        <rFont val="Arial Narrow"/>
        <family val="2"/>
      </rPr>
      <t>:Oficios y/o correos</t>
    </r>
  </si>
  <si>
    <t>Concilacion periodica de bienes y responsables</t>
  </si>
  <si>
    <t>Unidades de almacen del INPEC</t>
  </si>
  <si>
    <t>Si se presenta la materialización del riesgo, se deben ejecutar las siguiente acciones cuyo objetivo principal es reducir los daños que se puedan producir (impacto): 
1. Requerimiento formal al resonsale
2. Dar tralsado a la Oficna de Control Interno Disciplinario</t>
  </si>
  <si>
    <t xml:space="preserve">Informar de manera extemporánea la ocurrencia de un siniestro y/o presentar la documentación incompleta  ante la Dirección de Gestión Corporativa, para lo de su competencia. </t>
  </si>
  <si>
    <t>Presentación fuera de los términos establecidos ante  la Compañía Aseguradora o corredores de seguros de la documentación requerida para la reclamación respectiva.</t>
  </si>
  <si>
    <t>Grupo Seguros
DIREG y ERON</t>
  </si>
  <si>
    <t>Grupo Seguros</t>
  </si>
  <si>
    <r>
      <rPr>
        <b/>
        <sz val="11"/>
        <rFont val="Arial Narrow"/>
        <family val="2"/>
      </rPr>
      <t>Control 2:</t>
    </r>
    <r>
      <rPr>
        <sz val="11"/>
        <rFont val="Arial Narrow"/>
        <family val="2"/>
      </rPr>
      <t xml:space="preserve"> La Dirección de Gestión Corporativa - Grupo Seguros, cada vez que se presenta una reclamación que es informada, se radica mediante oficio ante la compañía aseguradora y/o corredores de seguros la documentación requerida para el respectivo trámite. En caso de que se realice alguna observación por parte de la compañía aseguradora y/o corredores de seguros frente a la reclamación, se subsana  lo requerido solicitando a cada nivel la información y/o detalles de la reclamación. De la misma manera se realiza seguimiento al radicado frente a la compañía aseguradora.
</t>
    </r>
    <r>
      <rPr>
        <b/>
        <sz val="11"/>
        <rFont val="Arial Narrow"/>
        <family val="2"/>
      </rPr>
      <t>Evidencias del Control:</t>
    </r>
    <r>
      <rPr>
        <sz val="11"/>
        <rFont val="Arial Narrow"/>
        <family val="2"/>
      </rPr>
      <t xml:space="preserve"> Oficios, correos, </t>
    </r>
  </si>
  <si>
    <r>
      <rPr>
        <b/>
        <sz val="11"/>
        <rFont val="Arial Narrow"/>
        <family val="2"/>
      </rPr>
      <t>Control 1:</t>
    </r>
    <r>
      <rPr>
        <sz val="11"/>
        <rFont val="Arial Narrow"/>
        <family val="2"/>
      </rPr>
      <t xml:space="preserve"> El Grupo Seguros, DIREG y ERON socializan e informar sobre las coberturas y clausulas de las pólizas adquiridas por el Instituto a nivel nacional, por medio de oficios y/o correos masivos a las diferentes áreas, dependencias, direcciones, coordinaciones y ERON con el fin de dar a conocer los parámetros establecidos para la reclamación de un siniestro y  la importancia del cumplimiento dentro de los términos legalmente establecidos, dejando los respectivos registros de calidad de las socializaciones efectuadas. En caso de presentarse reclamaciones extemporáneas por siniestro, se procederá a oficiar a la dependencia las razones por las cuales no se realizó el trámite respectivo ante la aseguradora verificando los hechos expuestos. 
</t>
    </r>
    <r>
      <rPr>
        <b/>
        <sz val="11"/>
        <rFont val="Arial Narrow"/>
        <family val="2"/>
      </rPr>
      <t xml:space="preserve">Evidencias: </t>
    </r>
    <r>
      <rPr>
        <sz val="11"/>
        <rFont val="Arial Narrow"/>
        <family val="2"/>
      </rPr>
      <t>Oficios, correos electrónicos, las actas correspondientes y base de datos.</t>
    </r>
  </si>
  <si>
    <t xml:space="preserve">Realizar videoconferencia con las dependencias y oficinas del nivel central, DIREG y sus ERON adscritos socializando los lineamientos establecidos para la reclamación de un siniestro y la documentación requerida para el trámite, resolviendo inquietudes y definiendo acciones específicas a cumplir </t>
  </si>
  <si>
    <t>Si se presenta la materialización del riesgo, se deben ejecutar las siguiente acciones cuyo objetivo principal es reducir los daños que se puedan producir (impacto): 
1. Trámite inmediato ante aseguradora y traslado a investigación disciplinaria</t>
  </si>
  <si>
    <t>Correos informativos</t>
  </si>
  <si>
    <t>Según cronograma</t>
  </si>
  <si>
    <t>Si se presenta la materialización del riesgo, se deben ejecutar las siguiente acciones cuyo objetivo principal es reducir los daños que se puedan producir (impacto): 
1. Citación extraordinaria al Comité de funciones (USPEC-INPEC)</t>
  </si>
  <si>
    <r>
      <t xml:space="preserve">Control 2: </t>
    </r>
    <r>
      <rPr>
        <sz val="11"/>
        <color theme="1"/>
        <rFont val="Arial"/>
        <family val="2"/>
      </rPr>
      <t xml:space="preserve">La oficina Asesora de Comunicaciones le hace seguimiento diario a las publicaciones e interacciones de mayor relevancia en las redes sociales (Twitter, Facebook y YouTube), de los medios de comunicación, entidades y personalidades frente a hechos o temas de relevancia para el INPEC, dando cumplimiento a la Política y plan de Comunicaciones versión oficial.
</t>
    </r>
    <r>
      <rPr>
        <b/>
        <sz val="11"/>
        <color theme="1"/>
        <rFont val="Arial"/>
        <family val="2"/>
      </rPr>
      <t>Evidencias:</t>
    </r>
    <r>
      <rPr>
        <sz val="11"/>
        <color theme="1"/>
        <rFont val="Arial"/>
        <family val="2"/>
      </rPr>
      <t xml:space="preserve"> Monitoreo diario en </t>
    </r>
    <r>
      <rPr>
        <b/>
        <sz val="11"/>
        <color theme="1"/>
        <rFont val="Arial"/>
        <family val="2"/>
      </rPr>
      <t xml:space="preserve">redes </t>
    </r>
    <r>
      <rPr>
        <sz val="11"/>
        <color theme="1"/>
        <rFont val="Arial"/>
        <family val="2"/>
      </rPr>
      <t xml:space="preserve">y evaluación a la incidencia en redes de manera quincenal y mensual. </t>
    </r>
  </si>
  <si>
    <r>
      <t xml:space="preserve">Control 1: La Oficina Asesora de Planeación - Grupo Estadística  cuenta con el Procedimiento para la recolección y difusión de la información estadística PE-PI-P12 , creando el informe estadístico mensual tomando reporte de los tableros estadísticos. Estos son insumos para los informes y respuesta de requerimientos, entre otros. 
</t>
    </r>
    <r>
      <rPr>
        <b/>
        <sz val="11"/>
        <color theme="1"/>
        <rFont val="Arial"/>
        <family val="2"/>
      </rPr>
      <t>Evidencias:</t>
    </r>
    <r>
      <rPr>
        <sz val="11"/>
        <color theme="1"/>
        <rFont val="Arial"/>
        <family val="2"/>
      </rPr>
      <t xml:space="preserve"> Documento informe estadístico mensual,  oficios en caso de requerirse.</t>
    </r>
  </si>
  <si>
    <t xml:space="preserve">Oficio con informe comparativo mensual de los reportes tablero estadístico intramural frente a reporte diario ERON para identificar las diferencias que se presentan. </t>
  </si>
  <si>
    <r>
      <rPr>
        <b/>
        <sz val="11"/>
        <color theme="1"/>
        <rFont val="Arial"/>
        <family val="2"/>
      </rPr>
      <t xml:space="preserve">Control 1: </t>
    </r>
    <r>
      <rPr>
        <sz val="11"/>
        <color theme="1"/>
        <rFont val="Arial"/>
        <family val="2"/>
      </rPr>
      <t xml:space="preserve">La Oficina Asesora de Planeación - Grupo Estadística cuenta con   el PE-PI-P10 Procedimiento de RESPUESTA A REQUERIMIENTOS DE INFORMACIÓN INSTITUCIONAL . 
Las DIREG o ERON atenderán los requerimientos según sean requeridos.
</t>
    </r>
    <r>
      <rPr>
        <b/>
        <sz val="11"/>
        <color theme="1"/>
        <rFont val="Arial"/>
        <family val="2"/>
      </rPr>
      <t>Evidencias:</t>
    </r>
    <r>
      <rPr>
        <sz val="11"/>
        <color theme="1"/>
        <rFont val="Arial"/>
        <family val="2"/>
      </rPr>
      <t xml:space="preserve"> Seguimiento a  Requerimiento de Información, correos</t>
    </r>
  </si>
  <si>
    <r>
      <t xml:space="preserve">Posibilidad de </t>
    </r>
    <r>
      <rPr>
        <sz val="11"/>
        <rFont val="Arial Narrow"/>
        <family val="2"/>
      </rPr>
      <t xml:space="preserve">afectación </t>
    </r>
    <r>
      <rPr>
        <sz val="11"/>
        <color theme="1"/>
        <rFont val="Arial Narrow"/>
        <family val="2"/>
      </rPr>
      <t>reputacional y credibilidad por el  no cumplimiento de los requisitos de carácter técnico o legal en los informes de auditoría e informes de evaluación y/o seguimiento por desconocimiento del proceso y normatividad legal vigente</t>
    </r>
  </si>
  <si>
    <r>
      <rPr>
        <b/>
        <sz val="11"/>
        <color theme="1"/>
        <rFont val="Arial"/>
        <family val="2"/>
      </rPr>
      <t xml:space="preserve">Control 1:  </t>
    </r>
    <r>
      <rPr>
        <sz val="11"/>
        <color theme="1"/>
        <rFont val="Arial"/>
        <family val="2"/>
      </rPr>
      <t xml:space="preserve">El grupo de Atención al Ciudadano realiza de manera trimestral un seguimiento y control a través del modulo PQRSD y su tablero de control, realizando un informe al Director General, así vez oficios a las dependencias competentes, Dirección escuela de formación, DIREG y ERON para el cumplimiento de la respuesta de conformidad a la Ley 1755 de 2015 .
</t>
    </r>
    <r>
      <rPr>
        <b/>
        <sz val="11"/>
        <color theme="1"/>
        <rFont val="Arial"/>
        <family val="2"/>
      </rPr>
      <t xml:space="preserve">Evidencias: </t>
    </r>
    <r>
      <rPr>
        <sz val="11"/>
        <color theme="1"/>
        <rFont val="Arial"/>
        <family val="2"/>
      </rPr>
      <t>Informe, Oficios, Correos electrónicos, tablero de control.</t>
    </r>
  </si>
  <si>
    <r>
      <rPr>
        <b/>
        <sz val="11"/>
        <color theme="1"/>
        <rFont val="Arial"/>
        <family val="2"/>
      </rPr>
      <t>Control 2:</t>
    </r>
    <r>
      <rPr>
        <sz val="11"/>
        <color theme="1"/>
        <rFont val="Arial"/>
        <family val="2"/>
      </rPr>
      <t xml:space="preserve"> Trimestralmente las Direcciones Regionales solicitan y consolidan, los reportes de seguimiento y control a los ERON de las PQRSD, de conformidad al tablero de control, plasmado en informe estadístico de conformidad al sistema de gestión documental modulo PQRSD y siendo enviado al grupo de atención al ciudadano  de la Dirección General
</t>
    </r>
    <r>
      <rPr>
        <b/>
        <sz val="11"/>
        <color theme="1"/>
        <rFont val="Arial"/>
        <family val="2"/>
      </rPr>
      <t xml:space="preserve">Evidencias: </t>
    </r>
    <r>
      <rPr>
        <sz val="11"/>
        <color theme="1"/>
        <rFont val="Arial"/>
        <family val="2"/>
      </rPr>
      <t>Informe estadístico, oficios de seguimiento a las respuestas PQRSD</t>
    </r>
  </si>
  <si>
    <r>
      <rPr>
        <b/>
        <sz val="11"/>
        <color theme="1"/>
        <rFont val="Arial"/>
        <family val="2"/>
      </rPr>
      <t xml:space="preserve">Control 1: </t>
    </r>
    <r>
      <rPr>
        <sz val="11"/>
        <color theme="1"/>
        <rFont val="Arial"/>
        <family val="2"/>
      </rPr>
      <t xml:space="preserve">El grupo de Derechos Humanos de la Dirección General a inicio de vigencia emite una directiva, dando pautas a los cónsules de DIREG y ERON, con el fin de establecer las actividades de promoción, prevención y monitoreo en materia de Derechos Humanos, que se desarrollará durante la vigencia. A su vez, se remiten de manera mensual instrucciones y las herramientas a trabajar a las DIREG, quienes a su vez  deben difundirlas a los ERON.
</t>
    </r>
    <r>
      <rPr>
        <b/>
        <sz val="11"/>
        <color theme="1"/>
        <rFont val="Arial"/>
        <family val="2"/>
      </rPr>
      <t xml:space="preserve">
Evidencias: </t>
    </r>
    <r>
      <rPr>
        <sz val="11"/>
        <color theme="1"/>
        <rFont val="Arial"/>
        <family val="2"/>
      </rPr>
      <t>Directiva, correos electrónicos de envió de instrucciones y herramientas.</t>
    </r>
  </si>
  <si>
    <r>
      <rPr>
        <b/>
        <sz val="11"/>
        <color theme="1"/>
        <rFont val="Arial"/>
        <family val="2"/>
      </rPr>
      <t xml:space="preserve">Control 3: </t>
    </r>
    <r>
      <rPr>
        <sz val="11"/>
        <color theme="1"/>
        <rFont val="Arial"/>
        <family val="2"/>
      </rPr>
      <t xml:space="preserve">Los cónsules de ERON, cargan de manera mensual, a través DRIVE las evidencias de cumplimiento de las actividades de promoción, prevención y monitoreo asignadas desde el nivel central.   Los Cónsules Regionales revisan de forma mensual que estas cumplan con las pautas orientadas desde el nivel central, de no ser así harán observaciones a los ERON para que realicen los ajustes que correspondan. Bimestralmente reportará a GODHU la evaluación bimestral de los ERON de su Regional.     De manera posterior el GODHU bimestralmente valida la evaluación realizada por la Regional y remite oficios de retroalimentación al cónsul Regional, haciéndole observaciones y recomendaciones sobre el desempeño de los ERON y la labor de seguimiento realizada por este.
</t>
    </r>
    <r>
      <rPr>
        <b/>
        <sz val="11"/>
        <color theme="1"/>
        <rFont val="Arial"/>
        <family val="2"/>
      </rPr>
      <t>Evidencias:</t>
    </r>
    <r>
      <rPr>
        <sz val="11"/>
        <color theme="1"/>
        <rFont val="Arial"/>
        <family val="2"/>
      </rPr>
      <t xml:space="preserve"> Correos electrónicos, oficios y actas</t>
    </r>
  </si>
  <si>
    <r>
      <rPr>
        <b/>
        <sz val="11"/>
        <color theme="1"/>
        <rFont val="Arial"/>
        <family val="2"/>
      </rPr>
      <t>Control 1:</t>
    </r>
    <r>
      <rPr>
        <sz val="11"/>
        <color theme="1"/>
        <rFont val="Arial"/>
        <family val="2"/>
      </rPr>
      <t xml:space="preserve"> Los ERON deberán alimentar de manera  mensual la matriz del directorio al Cónsul Regional, sobre la persona a cargo de las funciones de Cónsul de Derechos Humanos y sus datos de contacto. Así mismo, las Direcciones Regionales hacen un informe bimestral al Grupo de Derechos Humanos, sobre los cambios de personal presentados durante el bimestre  en ERON y Regional con sus datos de contacto.
</t>
    </r>
    <r>
      <rPr>
        <b/>
        <sz val="11"/>
        <color theme="1"/>
        <rFont val="Arial"/>
        <family val="2"/>
      </rPr>
      <t>Evidencias:</t>
    </r>
    <r>
      <rPr>
        <sz val="11"/>
        <color theme="1"/>
        <rFont val="Arial"/>
        <family val="2"/>
      </rPr>
      <t xml:space="preserve"> Directorio de Cónsules Regional enviado a la Regional y al Grupo de Derechos Humanos.  matriz en excel</t>
    </r>
  </si>
  <si>
    <r>
      <rPr>
        <b/>
        <sz val="11"/>
        <color theme="1"/>
        <rFont val="Arial"/>
        <family val="2"/>
      </rPr>
      <t>Control 2:</t>
    </r>
    <r>
      <rPr>
        <sz val="11"/>
        <color theme="1"/>
        <rFont val="Arial"/>
        <family val="2"/>
      </rPr>
      <t xml:space="preserve"> Las Direcciones Regionales a través de los cónsules y de acuerdo con los cambios de personal que se identifiquen, programan una jornada de inducción virtual o presencial al personal nuevo frente al cargo. Así mismo, el Grupo de Derechos Humanos programara una jornada de inducción en caso de cambio de funcionario Cónsul en la Regional. Lo anterior, de conformidad a la política institucional de derechos humanos:   </t>
    </r>
    <r>
      <rPr>
        <i/>
        <sz val="11"/>
        <color theme="1"/>
        <rFont val="Arial"/>
        <family val="2"/>
      </rPr>
      <t>"Direcciones de Establecimiento de Reclusión y Direcciones Regionales: Garantizarán la asignación de funciones de Cónsul de Derechos Humanos a un servidor penitenciario, quien deberá permanecer como mínimo un (1) año con dichas funciones, a menos que sus resultados de gestión demuestren una falta de compromiso".</t>
    </r>
    <r>
      <rPr>
        <sz val="11"/>
        <color theme="1"/>
        <rFont val="Arial"/>
        <family val="2"/>
      </rPr>
      <t xml:space="preserve">                                                                                           
</t>
    </r>
    <r>
      <rPr>
        <b/>
        <sz val="11"/>
        <color theme="1"/>
        <rFont val="Arial"/>
        <family val="2"/>
      </rPr>
      <t>Evidencias</t>
    </r>
    <r>
      <rPr>
        <sz val="11"/>
        <color theme="1"/>
        <rFont val="Arial"/>
        <family val="2"/>
      </rPr>
      <t xml:space="preserve">: Remisión de actos administrativos de asignación de funciones a Cónsules, cada que se presente un cambio bajo los parámetros establecidos en la Política. remitir actas de entrega en caso de cambio de funcionario. </t>
    </r>
  </si>
  <si>
    <r>
      <rPr>
        <b/>
        <sz val="11"/>
        <color theme="1"/>
        <rFont val="Arial"/>
        <family val="2"/>
      </rPr>
      <t xml:space="preserve">Control 1:  </t>
    </r>
    <r>
      <rPr>
        <sz val="11"/>
        <color theme="1"/>
        <rFont val="Arial"/>
        <family val="2"/>
      </rPr>
      <t xml:space="preserve">Los Comandantes de Vigilancia de los Establecimientos en la relación general que menciona el artículo 14 de la resolución 6349 de 2016, efectuada una vez al mes y extraordinariamente cuando sea necesario, retroalimentaran al personal del Cuerpo de Custodia y Vigilancia sobre  los procedimientos operativos, lecciones aprendidas sobre antecedentes penales y disciplinarias por omisión en el servicio.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Evidencias: </t>
    </r>
    <r>
      <rPr>
        <sz val="11"/>
        <color theme="1"/>
        <rFont val="Arial"/>
        <family val="2"/>
      </rPr>
      <t xml:space="preserve">
ERON emite actas de relación general.
DIREG consolida actas de ERON y emite informe a la DICUV
DICUV emite informe final consolidando información a nivel nacional.</t>
    </r>
  </si>
  <si>
    <t>Si se presenta la materialización del riesgo, se deben ejecutar las siguiente acciones cuyo objetivo principal es reducir los daños que se puedan producir (impacto): 
El Director del Establecimiento por intermedio de la Unidad de Policía Judicial del ERON instaura la denuncia penal en contra de la PPL por fuga y en contra del funcionario por favorecimiento de fuga.</t>
  </si>
  <si>
    <r>
      <rPr>
        <b/>
        <sz val="11"/>
        <color theme="1"/>
        <rFont val="Arial"/>
        <family val="2"/>
      </rPr>
      <t>Control 1:</t>
    </r>
    <r>
      <rPr>
        <sz val="11"/>
        <color theme="1"/>
        <rFont val="Arial"/>
        <family val="2"/>
      </rPr>
      <t xml:space="preserve"> De acuerdo a las estrategias emitidas por el Consejo de Seguridad, que deben ser implementadas por los oficiales y suboficiales del ERON para la optimización del personal de CCV bajo su mando, el comandante de vigilancia del ERON, junto con los Oficiales de Servicio de manera mensual prioriza los servicios de seguridad del ERON para dar cumplimiento a las ordenes de traslado judiciales y citas médicas, asignado funciones de seguridad al personal de CCV con decisiones medico laborales acordes a las recomendaciones medicas.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Evidencias: </t>
    </r>
    <r>
      <rPr>
        <sz val="11"/>
        <color theme="1"/>
        <rFont val="Arial"/>
        <family val="2"/>
      </rPr>
      <t xml:space="preserve">
ERON emite actas de asignación de servicios
DIREG consolida actas de ERON y emite informe a la DICUV
DICUV emite informe final consolidando información a nivel nacional.</t>
    </r>
  </si>
  <si>
    <t>Si se presenta la materialización del riesgo, se deben ejecutar las siguiente acciones cuyo objetivo principal es reducir los daños que se puedan producir (impacto): 
El Comandante de Vigilancia del ERON informa de manera diaria al GEDIP acerca del incumplimiento de las ordenes judiciales y médicas, con el fin de tener un estadístico que permita generar instrucciones mensuales con recomendaciones que eviten el incumplimiento de las ordenes judiciales y las citas médicas</t>
  </si>
  <si>
    <t xml:space="preserve">Posibilidad de afectación reputacional por incumplimiento en la provisión de las vacantes de la planta de personal del Instituto debido a demora en el desarrollo de concurso de mérito y proceso de encargos que permita proveer las vacantes. </t>
  </si>
  <si>
    <t>Si se presenta la materialización del riesgo, se deben ejecutar las siguiente acciones cuyo objetivo principal es reducir los daños que se puedan producir (impacto): 
1. Presentar un informe de las razones que generaron el incumplimiento y realizar el reporte de vacantes para su provisión
2. Solicitud mediante correo electrónico los avances para proceder a los respectivos nombramientos. En la modalidad que corresponda.</t>
  </si>
  <si>
    <t xml:space="preserve">Posibilidad de afectación económica por nombramiento de personal adicional al aprobado por Decreto debido a la no actualización del registro oportuno de la información de las novedades del personal en el aplicativo Humano WEB </t>
  </si>
  <si>
    <t xml:space="preserve">Posibilidad de afectación económica por información desactualizada de los servidores públicos en el aplicativo HUMANO WEB  que administra la planta de personal, debido a que no se registra oportunamente las novedades del personal en la herramienta tecnológica. </t>
  </si>
  <si>
    <t xml:space="preserve"> Información desactualizada de los servidores públicos en el aplicativo HUMANO WEB  que administra la planta de personal</t>
  </si>
  <si>
    <t xml:space="preserve">Registro a destiempo de las novedades de los servidores públicos en el aplicativo HUMANO WEB. </t>
  </si>
  <si>
    <t>Posibilidad de afectación reputacional por el desarrollo parcial de las actividades contenidas en el Plan de Bienestar e Incentivos institucional debido a la falta de servidores públicos designados por los Directivos en las sedes de trabajo para el Área de Talento Humano y la no gestión ante las Cajas de Compensación Familiar y redes sociales de apoyo locales.</t>
  </si>
  <si>
    <r>
      <rPr>
        <b/>
        <sz val="11"/>
        <color theme="1"/>
        <rFont val="Arial"/>
        <family val="2"/>
      </rPr>
      <t>Control 1:</t>
    </r>
    <r>
      <rPr>
        <sz val="11"/>
        <color theme="1"/>
        <rFont val="Arial"/>
        <family val="2"/>
      </rPr>
      <t xml:space="preserve"> La Subdirección de Talento Humano- Grupo de Bienestar Laboral establece el Plan de Bienestar e Incentivos institucional para cada vigencia y socializa la matriz operativa del plan con las sedes de trabajo para aclarar conceptos y generar compromisos que involucren el cumplimiento efectivo del plan. 
</t>
    </r>
    <r>
      <rPr>
        <b/>
        <sz val="11"/>
        <color theme="1"/>
        <rFont val="Arial"/>
        <family val="2"/>
      </rPr>
      <t>Evidencias:</t>
    </r>
    <r>
      <rPr>
        <sz val="11"/>
        <color theme="1"/>
        <rFont val="Arial"/>
        <family val="2"/>
      </rPr>
      <t xml:space="preserve"> Plan de Bienestar e Incentivos Institucional, actas de socialización. </t>
    </r>
  </si>
  <si>
    <t xml:space="preserve">Socializar (si aplica) con las sedes de trabajo las modificaciones a plan de bienestar institucional  con el fin de que efectúen estos cambios en los planes de acción correspondientes. </t>
  </si>
  <si>
    <t>Posibilidad de afectación reputacional por insatisfacción de los servidores públicos administrativos debido al incumplimiento en  la entrega de la dotación por parte del proveedor en los tiempos establecidos a la entidad</t>
  </si>
  <si>
    <r>
      <rPr>
        <b/>
        <sz val="11"/>
        <rFont val="Arial Narrow"/>
        <family val="2"/>
      </rPr>
      <t xml:space="preserve">Control 1: </t>
    </r>
    <r>
      <rPr>
        <sz val="11"/>
        <rFont val="Arial Narrow"/>
        <family val="2"/>
      </rPr>
      <t xml:space="preserve">La Subdirección de Talento Humano- Grupo de Bienestar Laboral establece el acta de compromiso inicial con los proveedores acordando las entregas por centro de costo en los tiempo que establece el acuerdo marco de precios de Colombia Compra Eficiente, informando mediante comunicado a los beneficiarios de la dotación, las formas de redención de ordenes de entrega y el tiempo perentorio establecido según el acuerdo marco para su redención.    
</t>
    </r>
    <r>
      <rPr>
        <b/>
        <sz val="11"/>
        <rFont val="Arial Narrow"/>
        <family val="2"/>
      </rPr>
      <t>Evidencia:</t>
    </r>
    <r>
      <rPr>
        <sz val="11"/>
        <rFont val="Arial Narrow"/>
        <family val="2"/>
      </rPr>
      <t xml:space="preserve"> Acta de compromiso y comunicado.</t>
    </r>
  </si>
  <si>
    <t xml:space="preserve">Establecer compromisos con la direcciones regionales para la entrega oportuna de la dotación a personal administrativo y monitoreo a los establecimientos de reclusión adscritos a través de reunión por Meet. </t>
  </si>
  <si>
    <t xml:space="preserve">
Si se presenta la materialización del riesgo, se deben ejecutar las siguiente acciones cuyo objetivo principal es reducir los daños que se puedan producir (impacto): 
1. Informar a la Subdirección de Gestión Contractual el incumplimiento a las entregas por parte del proveedores para que tome acciones de acuerdo a las pólizas de calidad y cumplimiento. </t>
  </si>
  <si>
    <r>
      <rPr>
        <b/>
        <sz val="11"/>
        <rFont val="Arial Narrow"/>
        <family val="2"/>
      </rPr>
      <t>Control 1:</t>
    </r>
    <r>
      <rPr>
        <sz val="11"/>
        <rFont val="Arial Narrow"/>
        <family val="2"/>
      </rPr>
      <t xml:space="preserve"> La Subdirección de Talento Humano - a través del coordinador del Grupo de Prestaciones Sociales lleva a cabo control de las liquidaciones realizando en primera medida la asignación vía correo electrónico a un liquidador de los actos administrativos de retiro que son notificados al Grupo, esto, con el objetivo de que una vez elaborada la liquidación de servicios personales esta sea objeto de revisión contrastando la documentación de soporte que recopiló el liquidador para emitir la liquidación y los cálculos efectuados en la misma, esto, para que en caso de presentarse errores en los valores reconocidos se proceda a informar al liquidador asignado y este realice los ajustes necesarios a la liquidación.
</t>
    </r>
    <r>
      <rPr>
        <b/>
        <sz val="11"/>
        <rFont val="Arial Narrow"/>
        <family val="2"/>
      </rPr>
      <t>Evidencias:</t>
    </r>
    <r>
      <rPr>
        <sz val="11"/>
        <rFont val="Arial Narrow"/>
        <family val="2"/>
      </rPr>
      <t xml:space="preserve"> Actos administrativos, notificación de asignación y oficios</t>
    </r>
  </si>
  <si>
    <t xml:space="preserve">Posibilidad afectación económica por indebida notificación a los servidores penitenciarios de las actuaciones administrativas en materia de ausentismo laboral debido a la falta de comunicación de las sedes de trabajo frente a la situaciones administrativas de los servidores públicos. </t>
  </si>
  <si>
    <t xml:space="preserve">Si se presenta la materialización del riesgo, se deben ejecutar las siguiente acciones cuyo objetivo principal es reducir los daños que se puedan producir (impacto): 
1. Notificar por parte de la Subdirección de Talento Humano al servidor público cuando la sede de trabajo a quien le corresponde la presente inconveniente con la ejecución de la notificación. </t>
  </si>
  <si>
    <r>
      <rPr>
        <b/>
        <sz val="11"/>
        <color rgb="FF000000"/>
        <rFont val="Arial Narrow"/>
        <family val="2"/>
      </rPr>
      <t xml:space="preserve">Control 2:  </t>
    </r>
    <r>
      <rPr>
        <sz val="11"/>
        <color indexed="8"/>
        <rFont val="Arial Narrow"/>
        <family val="2"/>
      </rPr>
      <t xml:space="preserve">La Subdirección de Talento Humano a través del Grupo Asuntos Laborales fortalece el conocimiento en materia de notificación por ausentismo laboral a través de capacitaciones o socializaciones. 
</t>
    </r>
    <r>
      <rPr>
        <b/>
        <sz val="11"/>
        <color indexed="8"/>
        <rFont val="Arial Narrow"/>
        <family val="2"/>
      </rPr>
      <t>Evidencias:</t>
    </r>
    <r>
      <rPr>
        <sz val="11"/>
        <color indexed="8"/>
        <rFont val="Arial Narrow"/>
        <family val="2"/>
      </rPr>
      <t xml:space="preserve"> Acta y correo electrónicos. </t>
    </r>
  </si>
  <si>
    <t xml:space="preserve">Participar en las capacitaciones que programe el grupo de Asuntos laborales con relación a notificación de los actas administrativos por abandono del cargo. </t>
  </si>
  <si>
    <t xml:space="preserve">Si se presenta la materialización del riesgo, se deben ejecutar las siguiente acciones cuyo objetivo principal es reducir los daños que se puedan producir (impacto): 
1. Informar a la Oficina de Control Interno Disciplinario el incumplimiento del proceso por parte del evaluador. </t>
  </si>
  <si>
    <r>
      <rPr>
        <b/>
        <sz val="11"/>
        <rFont val="Arial Narrow"/>
        <family val="2"/>
      </rPr>
      <t xml:space="preserve">Control 2: </t>
    </r>
    <r>
      <rPr>
        <sz val="11"/>
        <rFont val="Arial Narrow"/>
        <family val="2"/>
      </rPr>
      <t xml:space="preserve">En las Direcciones Regionales y de ERON,  el servidor de Libre Nombramiento y remoción o quien haga sus veces socializará semestralmente a los evaluados el procedimiento PA-TH-P23 "Procedimiento Evaluación del Desempeño Laboral versión oficial".
Así mismo, el Grupo Prospectiva del talento Humano, realiza seguimiento al cumplimiento de las fases de la evaluación de desempeño laboral estructurando informe de gestión frente a compromisos laborales y evaluaciones y, socializarlo a nivel nacional. 
</t>
    </r>
    <r>
      <rPr>
        <b/>
        <sz val="11"/>
        <rFont val="Arial Narrow"/>
        <family val="2"/>
      </rPr>
      <t xml:space="preserve">Evidencias: </t>
    </r>
    <r>
      <rPr>
        <sz val="11"/>
        <rFont val="Arial Narrow"/>
        <family val="2"/>
      </rPr>
      <t xml:space="preserve"> Acta de socialización. </t>
    </r>
  </si>
  <si>
    <t xml:space="preserve">No apropiación de las obligaciones del evaluador frente al proceso. </t>
  </si>
  <si>
    <t xml:space="preserve">Posibilidad de afectación económica por detrimento patrimonial, a causa del reconocimiento y pago de las prestaciones económicas a servidores del Instituto a través de la nómina, derivadas de las incapacidades y licencias médicas que posteriormente son negadas o rechazadas por parte de las EPS o ARL debido al incumplimiento de los tiempos y requisitos establecidos para el trámite, reporte y recobro de incapacidades y licencias médicas antes las EPS o ARL. </t>
  </si>
  <si>
    <t>Si se presenta la materialización del riesgo, se deben ejecutar las siguiente acciones cuyo objetivo principal es reducir los daños que se puedan producir (impacto): 
1. En caso de que la negación o rechazo del pago de la prestación económica sea imputable al funcionario del Instituto, se realizará el descuento del 100% de los días no laborados.
2.  En caso de que la negación o rechazo del pago de la prestación económica sea imputable al responsable de Talento Humano del centro de costo donde se encuentra adscrito el funcionario incapacitado o con ocasión de una falta grave del funcionario incapacitado, el caso será remitido a la Oficina de control interno Disciplinario para su respectiva investigación y sanción.
3. En caso de fraude o falsificación de documento de incapacidad o licencia, el director del ERON, DIREC o el subdirector de Talento Humano, según el caso, por razones de competencia interpondrá la correspondiente denuncia penal.</t>
  </si>
  <si>
    <r>
      <rPr>
        <b/>
        <sz val="11"/>
        <color theme="1"/>
        <rFont val="Arial"/>
        <family val="2"/>
      </rPr>
      <t xml:space="preserve">Control 3: </t>
    </r>
    <r>
      <rPr>
        <sz val="11"/>
        <color theme="1"/>
        <rFont val="Arial"/>
        <family val="2"/>
      </rPr>
      <t xml:space="preserve">Las Direcciones Regionales consolidan y envían la información de las incapacidades y licencias médicas que se expiden a favor de servidores adscritos, así como, de las incapacidades que superan los 90 días  diligenciamiento los formatos PA-TH-P17-F01 "Reporte y seguimiento de incapacidades y licencias médicas" y el  PA-TH-P22-F01 "Registro individual incapacitados mayores a 90 días".
</t>
    </r>
    <r>
      <rPr>
        <b/>
        <sz val="11"/>
        <color theme="1"/>
        <rFont val="Arial"/>
        <family val="2"/>
      </rPr>
      <t>Evidencias:</t>
    </r>
    <r>
      <rPr>
        <sz val="11"/>
        <color theme="1"/>
        <rFont val="Arial"/>
        <family val="2"/>
      </rPr>
      <t xml:space="preserve"> formatos</t>
    </r>
  </si>
  <si>
    <r>
      <t xml:space="preserve">Subdirección de Talento Humano - </t>
    </r>
    <r>
      <rPr>
        <b/>
        <sz val="11"/>
        <rFont val="Arial Narrow"/>
        <family val="2"/>
      </rPr>
      <t>Grupo de Seguridad Social.</t>
    </r>
    <r>
      <rPr>
        <sz val="11"/>
        <rFont val="Arial Narrow"/>
        <family val="2"/>
      </rPr>
      <t xml:space="preserve">
</t>
    </r>
    <r>
      <rPr>
        <b/>
        <sz val="11"/>
        <rFont val="Arial Narrow"/>
        <family val="2"/>
      </rPr>
      <t xml:space="preserve">Directores Regionales y Directores de Establecimiento de Reclusión. </t>
    </r>
  </si>
  <si>
    <r>
      <rPr>
        <b/>
        <sz val="11"/>
        <color theme="1"/>
        <rFont val="Arial"/>
        <family val="2"/>
      </rPr>
      <t>Control 4:</t>
    </r>
    <r>
      <rPr>
        <sz val="11"/>
        <color theme="1"/>
        <rFont val="Arial"/>
        <family val="2"/>
      </rPr>
      <t xml:space="preserve">  Los Directores de los Establecimientos de Reclusión consolidan y envían la información de las incapacidades y licencias médicas que se expiden a favor de los servidores adscritos, así como, de aquellos  que superan 90 días de incapacidad continua  a través del diligenciamiento los formatos PA-TH-P17-F01 "Reporte y seguimiento de incapacidades y licencias médicas" y PA-TH-P22-F01 "Registro individual incapacitados mayores a 90 días".
</t>
    </r>
    <r>
      <rPr>
        <b/>
        <sz val="11"/>
        <color theme="1"/>
        <rFont val="Arial"/>
        <family val="2"/>
      </rPr>
      <t xml:space="preserve">Evidencias: </t>
    </r>
    <r>
      <rPr>
        <sz val="11"/>
        <color theme="1"/>
        <rFont val="Arial"/>
        <family val="2"/>
      </rPr>
      <t>formatos</t>
    </r>
  </si>
  <si>
    <t>Posibilidad de afectación económica por detrimento patrimonial debido al reconocimiento y pago de aportes al sistema general de pensiones para vigencias anteriores al 2005 por decisión judicial, por inconsistencias en los aportes de pago a pensión de los servidores públicos a nivel nacional.</t>
  </si>
  <si>
    <t>Ubicar soportes de planillas de pago a través de solicitudes dirigidas a servidores públicos, sedes de trabajo y fondos de pensión, realizando  seguimiento de la corrección de aportes a pensión anteriores a octubre de 2005</t>
  </si>
  <si>
    <r>
      <t xml:space="preserve">Subdirección de Talento Humano - </t>
    </r>
    <r>
      <rPr>
        <b/>
        <sz val="11"/>
        <rFont val="Arial Narrow"/>
        <family val="2"/>
      </rPr>
      <t xml:space="preserve">Grupo de Seguridad Social.
Directores Regionales y Directores de Establecimiento de Reclusión. </t>
    </r>
  </si>
  <si>
    <t>Si se presenta la materialización del riesgo, se deben ejecutar las siguiente acciones cuyo objetivo principal es reducir los daños que se puedan producir (impacto): 
1. En caso de confirmar la perdida, destrucción o fraude en la planilla de pago de aportes, el director del ERON, DIREC o el subdirector de Talento Humano, según el caso, por razones de competencia interpondrá la correspondiente denuncia penal.
2. En caso de que se presente un fallo judicial donde le ordenen al Instituto realizar el pago de los aportes al sistema general de pensiones, la Subdirección de Talento Humano - Grupo de seguridad social, dispondrá de todas las acciones administrativas y presupuestales para dar efectivo cumplimiento al fallo judicial.
3. En caso de que se presente un fallo judicial donde le ordenen al Instituto realizar el pago de los aportes al sistema general de pensiones, la Subdirección de Talento Humano - Grupo de seguridad social, remitirá copia del acto administrativo donde se materializa el cumplimiento de fallo judicial, a la Oficina de Control Interno Disciplinario.</t>
  </si>
  <si>
    <t>Aplicar las novedades de los servidores públicos correspondientes en las plataformas digitales de los fondos de pensiones.</t>
  </si>
  <si>
    <r>
      <t xml:space="preserve">Subdirección de Talento Humano - </t>
    </r>
    <r>
      <rPr>
        <b/>
        <sz val="11"/>
        <rFont val="Arial Narrow"/>
        <family val="2"/>
      </rPr>
      <t>Grupo de Seguridad Social</t>
    </r>
  </si>
  <si>
    <t xml:space="preserve">Posibilidad de afectación reputacional y económica por multa y sanción del ente regulador debido al  incumplimiento de la implementación del  Sistema de Gestión Seguridad y Salud en el Trabajo en los centros del trabajo. </t>
  </si>
  <si>
    <t>Insuficientes recursos económicos para asignar responsables del Sistema de Gestión y Seguridad y Salud en el Trabajo en cada uno de los centros de trabajo, lo cual  puede conducir Incumplimiento de la normatividad nacional vigente, pago de sanciones, indemnizaciones</t>
  </si>
  <si>
    <r>
      <rPr>
        <b/>
        <sz val="11"/>
        <color theme="1"/>
        <rFont val="Arial"/>
        <family val="2"/>
      </rPr>
      <t>Control 3:</t>
    </r>
    <r>
      <rPr>
        <sz val="11"/>
        <color theme="1"/>
        <rFont val="Arial"/>
        <family val="2"/>
      </rPr>
      <t xml:space="preserve"> La Dirección Escuela de Formación - Grupo de Personal, Direcciones Regionales - Áreas de Talento Humano  entregan semestralmente informe consolidado del seguimiento del Sistema de Seguridad y Salud en el Trabajo.                                                                  
</t>
    </r>
    <r>
      <rPr>
        <b/>
        <sz val="11"/>
        <color theme="1"/>
        <rFont val="Arial"/>
        <family val="2"/>
      </rPr>
      <t>Evidencia:</t>
    </r>
    <r>
      <rPr>
        <sz val="11"/>
        <color theme="1"/>
        <rFont val="Arial"/>
        <family val="2"/>
      </rPr>
      <t xml:space="preserve"> Informes consolidados</t>
    </r>
  </si>
  <si>
    <t>Dirección Escuela de Formación - Grupo de Personal, 
Direcciones Regionales - Áreas de Talento Humano</t>
  </si>
  <si>
    <r>
      <rPr>
        <b/>
        <sz val="11"/>
        <color theme="1"/>
        <rFont val="Arial"/>
        <family val="2"/>
      </rPr>
      <t>Control 4</t>
    </r>
    <r>
      <rPr>
        <sz val="11"/>
        <color theme="1"/>
        <rFont val="Arial"/>
        <family val="2"/>
      </rPr>
      <t xml:space="preserve">: La Subdirección de Talento Humano - Grupo de Seguridad y Salud en el Trabajo  realizan acompañamiento (técnico y psicosocial)  permanente a nivel nacional con la asesoría de la Aseguradora de Riesgos Laborales y corredor de seguros.                                                                                 
</t>
    </r>
    <r>
      <rPr>
        <b/>
        <sz val="11"/>
        <color theme="1"/>
        <rFont val="Arial"/>
        <family val="2"/>
      </rPr>
      <t xml:space="preserve">Evidencia: </t>
    </r>
    <r>
      <rPr>
        <sz val="11"/>
        <color theme="1"/>
        <rFont val="Arial"/>
        <family val="2"/>
      </rPr>
      <t xml:space="preserve">Informes trimestrales (técnicos y psicosociales) de los asesores de la Aseguradora de Riesgos Laborales y Corredor de Seguros              </t>
    </r>
  </si>
  <si>
    <t>Posibilidad de afectación reputacional y económica por pérdida, deterioro, duplicidad o información incompleta en las historias laborales, debido a la falta de control en las historias laborales en las DIREG, ERON y EPN</t>
  </si>
  <si>
    <t xml:space="preserve">Posibilidad de afectación económica por manipulación del aplicativo HUMANO WEB debido a que una persona o servidor público sin autorización ingrese a este y efectué  o genere cambios  de novedades de nómina no autorizados. </t>
  </si>
  <si>
    <t>PPL sin acceso a los servicios de salud de manera oportuna, integral y continua por aseguramiento o cobertura en salud</t>
  </si>
  <si>
    <t>PPL sin aseguramiento o cobertura en salud por errores administrativos en los procesos</t>
  </si>
  <si>
    <r>
      <rPr>
        <b/>
        <sz val="11"/>
        <rFont val="Arial Narrow"/>
        <family val="2"/>
      </rPr>
      <t>Control 1:</t>
    </r>
    <r>
      <rPr>
        <sz val="11"/>
        <rFont val="Arial Narrow"/>
        <family val="2"/>
      </rPr>
      <t xml:space="preserve"> El grupo de Aseguramiento en Salud de la Subdirección de Atención en Salud, realiza el cruce del listado censal de la ppl a cargo del INPEC con relación a las bases de datos del Ministerio de Salud y Protección Social de manera mensual para para identificar afiliaciones a SGSSS de la PPL a cargo del INPEC y posibles errores a la información. Del Los errores identificados son oficiados a la Dirección de Custodia y Vigilancia con copia a los establecimientos y a Policía Judicial por correo electrónico, para aclarar la respectiva identidad y el interno es afiliado al Fondos Nacional de Salud PPL .
</t>
    </r>
    <r>
      <rPr>
        <b/>
        <sz val="11"/>
        <rFont val="Arial Narrow"/>
        <family val="2"/>
      </rPr>
      <t>Evidencias:</t>
    </r>
    <r>
      <rPr>
        <sz val="11"/>
        <rFont val="Arial Narrow"/>
        <family val="2"/>
      </rPr>
      <t xml:space="preserve"> correos electrónicos y oficios</t>
    </r>
  </si>
  <si>
    <t xml:space="preserve">Si se presenta la materialización del riesgo, se debe ejecutar las siguientes acciones cuyo objetivo principal es reducir los daños que se puedan producir (Impacto):
1. Incluir al PPL de forma inmediata en el listado censal para la cobertura del Fondo Nacional de Salud a fin de garantizar el acceso a los servicios de salud </t>
  </si>
  <si>
    <t>Prestación de los servicios salud para la PPL con fallas en los atributos del Sistema Obligatorio de Garantía de la Calidad</t>
  </si>
  <si>
    <t>Subdirección de Atención en Salud</t>
  </si>
  <si>
    <t>Si se presenta la materialización del riesgo, se debe ejecutar las siguientes acciones cuyo objetivo principal es reducir los daños que se puedan producir (Impacto):
Mesas de trabajo interinstitucional con los integrantes de la USPEC  y el Fiducomisio Fondo Nacional de salud para la toma de decisiones y orientar recomendaciones</t>
  </si>
  <si>
    <t xml:space="preserve">personas que por su condición de privación de libertad  no puede acceder fácilmente a los servicios de salud sin cumplir un procedimiento previo y parámetros de seguridad propios del régimen interno del ERON </t>
  </si>
  <si>
    <t>Informe mensual de seguimiento a la información que resulta de la matriz de acceso a los servicios de salud intramural.
Retroalimentación a Regionales y ERON del resultado del análisis de la matriz de seguimiento al acceso a los servicios de salud intramural</t>
  </si>
  <si>
    <t>Coordinador del Grupo Servicios de Salud</t>
  </si>
  <si>
    <t>Si se presenta la materialización del riesgo, se deben ejecutar las siguiente acciones cuyo objetivo principal es reducir los daños que se puedan producir (impacto): 
1. Establecer comunicación con las direcciones regionales, oficina de control interno disciplinario, entidad fiduciaria para definir acciones a seguir.</t>
  </si>
  <si>
    <t xml:space="preserve">Si se presenta la materialización del riesgo, se deben ejecutar las siguiente acciones cuyo objetivo principal es reducir los daños que se puedan producir (impacto): 
1. Realizar articulación entre el ERON con la Entidad Territorial en Salud  de su jurisdicción.
2. Realizar seguimiento a las instrucciones impartidas por la Entidad Territorial en Salud.
</t>
  </si>
  <si>
    <t>Posibilidad de afectación reputacional por PPL sin seguimiento al plan de tratamiento penitenciario debido a la falta de ajustes al mismo de acuerdo con las necesidades de PPL en los tiempos establecidos por normatividad</t>
  </si>
  <si>
    <t xml:space="preserve">PPL sin evaluación de seguimiento al plan de tratamiento penitenciario en los tiempos establecidos por la normatividad. </t>
  </si>
  <si>
    <r>
      <rPr>
        <b/>
        <sz val="11"/>
        <rFont val="Arial Narrow"/>
        <family val="2"/>
      </rPr>
      <t>Control 1</t>
    </r>
    <r>
      <rPr>
        <sz val="11"/>
        <rFont val="Arial Narrow"/>
        <family val="2"/>
      </rPr>
      <t xml:space="preserve">: Dentro del procedimiento  PT 50-018-08 V01 "Operatividad del Consejo de Evaluación y Tratamiento",  en el punto 7 se establece realizar el seguimiento al plan de tratamiento penitenciario de la PPL mínimo cada seis meses o cuando el CET lo considere pertinente, el cual se realizará diligenciando el formato OP 50-027-08 Versión 03, "Seguimiento a Tratamiento Penitenciario", procedimiento que deben cumplir los profesionales del CET 
</t>
    </r>
    <r>
      <rPr>
        <b/>
        <sz val="11"/>
        <rFont val="Arial Narrow"/>
        <family val="2"/>
      </rPr>
      <t xml:space="preserve">Evidencias: </t>
    </r>
    <r>
      <rPr>
        <sz val="11"/>
        <rFont val="Arial Narrow"/>
        <family val="2"/>
      </rPr>
      <t xml:space="preserve">Formato  OP 50-027-08 Versión 03 diligenciado. informes de seguimiento mensual  a la operatividad del CET, correos electrónicos y oficios. </t>
    </r>
  </si>
  <si>
    <t xml:space="preserve">Los ERON deben registrar en la matriz de seguimiento en el DRIVE  el número de evaluaciones de seguimientos realizados a la PPL en las fases de tratamiento.  
Las Regionales consolidan la información y cargan los reportes correspondientes en el DRIVE.
El responsable del CET Nacional revisa la información del DRIVE y los ERON que reporten baja cobertura se les realizará seguimiento por escrito para plan de mejora.                                 </t>
  </si>
  <si>
    <t xml:space="preserve">Posibilidad de afectación reputacional  por PPL que no desarrolla habilidades y competencias acordes con su plan de tratamiento penitenciario y los niveles del sistema P.A.S.O. (Inicial, Medio, Final) </t>
  </si>
  <si>
    <t>Dirección Regional</t>
  </si>
  <si>
    <r>
      <rPr>
        <b/>
        <sz val="11"/>
        <color theme="1"/>
        <rFont val="Arial"/>
        <family val="2"/>
      </rPr>
      <t>Control 2:</t>
    </r>
    <r>
      <rPr>
        <sz val="11"/>
        <color theme="1"/>
        <rFont val="Arial"/>
        <family val="2"/>
      </rPr>
      <t xml:space="preserve"> El Grupo de Tratamiento Penitenciario realiza verificación mensual mínimo a un establecimiento de reclusión  por cada Regional , sobre  la asignación de actividades ocupacionales de TEE a la PPL de acuerdo  con las fases de tratamiento penitenciario.
</t>
    </r>
    <r>
      <rPr>
        <b/>
        <sz val="11"/>
        <color theme="1"/>
        <rFont val="Arial"/>
        <family val="2"/>
      </rPr>
      <t>Evidencias:</t>
    </r>
    <r>
      <rPr>
        <sz val="11"/>
        <color theme="1"/>
        <rFont val="Arial"/>
        <family val="2"/>
      </rPr>
      <t xml:space="preserve">  Informe de verificación, retroalimentación y solicitud de plan de mejora.</t>
    </r>
  </si>
  <si>
    <t xml:space="preserve">Posibilidad de afectación reputacional  por la baja participación de la  PPL condenada en los programas psicosociales  con fines de tratamiento penitenciario, debido al déficit de profesionales y la falta de articulación con el CET   </t>
  </si>
  <si>
    <t>Seguimiento mensual mínimo a un establecimiento de reclusión con respecto a la asignación de PPL en los programas psicosociales, y seguimiento a los informes trimestrales presentados por las regionales sobre la implementación de los programas psicosociales con fines de tratamiento penitenciario</t>
  </si>
  <si>
    <t xml:space="preserve">Que los responsables del área educativa de los ERON no realicen  la planeación ni ejecución de  las  actividades de  cultura, recreación y deporte, conforme  al  procedimiento, lineamientos y  criterios de la subdirección de educación, grupo de cultura recreación y deporte </t>
  </si>
  <si>
    <t xml:space="preserve">No existe un instrumento de verificación, que indique  que las actividades se están desarrollando de acuerdo al procedimiento,  lineamientos, criterios de la subdirección de educación, grupo de cultura, recreación y deporte </t>
  </si>
  <si>
    <r>
      <rPr>
        <b/>
        <sz val="11"/>
        <rFont val="Arial Narrow"/>
        <family val="2"/>
      </rPr>
      <t xml:space="preserve">Control 1: </t>
    </r>
    <r>
      <rPr>
        <sz val="11"/>
        <rFont val="Arial Narrow"/>
        <family val="2"/>
      </rPr>
      <t xml:space="preserve"> De acuerdo a la planeación de los programas aprobados en Sisipec WEB  por la Subdirección de Educación - Grupo deporte, recreación y cultura,   semestralmente se  revisará  el consolidado de estas  actividades reportadas  de cada ERON  y se cruzará la información con el informe trimestral de cobertura  que reporta   las Regionales del INPEC. 
Se elabora lista de chequeo de las actividades  reportadas en cada  ERON y se  Realizará  reunión virtual  semestral  con las seis  regionales para retroalimentación. 
</t>
    </r>
    <r>
      <rPr>
        <b/>
        <sz val="11"/>
        <rFont val="Arial Narrow"/>
        <family val="2"/>
      </rPr>
      <t>Evidencias:</t>
    </r>
    <r>
      <rPr>
        <sz val="11"/>
        <rFont val="Arial Narrow"/>
        <family val="2"/>
      </rPr>
      <t xml:space="preserve">  Informe trimestral, SISIPEC, lista de chequeo, acta</t>
    </r>
  </si>
  <si>
    <t xml:space="preserve">Responsables de las actividades de recreación, cultura y deportes en cada ERON 
Respónsales de Educación de las Regionales 
Subdirección de Educación 
Grupo de Cultura, recreación y deporte </t>
  </si>
  <si>
    <t>Posibilidad de afectación reputacional por la perdida a de cobertura de PPL estudiantes inscritos en el programa de educación superior, debido a la falta de divulgación de la oferta a cargo de las universidades.</t>
  </si>
  <si>
    <t>falta de divulgación de la oferta a cargo de las universidades.</t>
  </si>
  <si>
    <t>Poca oferta de programas de educación  superior autorizados por el MEN</t>
  </si>
  <si>
    <t>Si se presenta la materialización del riesgo, se deben ejecutar las siguiente acciones cuyo objetivo principal es reducir los daños que se puedan producir (impacto): 
1. Visitas de asistencia técnica desde GRECA
2. Verificación de informes de los supervisores del convenio a cargo de las Universidades
3. Informar a la Sede Central las posibles causas de la disminución en la  cobertura</t>
  </si>
  <si>
    <t>Posibilidad de afectación reputacional por el incumplimiento en la ejecución de las actividades planeadas para el programa de Alfabetización, debido a la incorrecta asignación de las actividades y en la identificación de los PPL  iletrados a nivel del ERON.</t>
  </si>
  <si>
    <t>Posibilidad de afectación reputacional por el incumplimiento en las actividades planeadas para el Programa Prima Vigilante Instructor, debido a la existencia de una sobredemanda de usuarios con mínimos espacios, lo que deriva en una falta de articulación de los procesos educativos al interior del ERON.</t>
  </si>
  <si>
    <t>Sobredemanda de usuarios con mínimos espacios.</t>
  </si>
  <si>
    <t>Ausencia o falta de actualización de estudios de factibilidad que detallen costos de producción vs precios de venta de productos elaborados, indicadores esenciales que determinan la viabilidad económica y social de la actividad productiva.</t>
  </si>
  <si>
    <t>Posibilidad de efectos reputacional y económico por la  afectación de la integridad parcial o totalidad de los productos recibidos de los ERON para su comercialización en los diferentes puntos de venta libera Colombia, debido a inadecuada manipulación de los productos por parte del responsable en el ERON, transporte y manipulación en el proceso de venta.</t>
  </si>
  <si>
    <t>No existe un procedimiento donde se identifiquen los requisitos de responsabilidad en el recibo, transporte, y manipulación en el proceso de venta.</t>
  </si>
  <si>
    <t>Inadecuada manipulación de los productos por parte del responsable en el ERON, ,transporte y manipulación en el proceso de venta.</t>
  </si>
  <si>
    <t>Diseñar e implementar un procedimiento donde se establezcan los controles que aseguren la adecuada recepción, transporte y manipulación de los productos</t>
  </si>
  <si>
    <t xml:space="preserve">Posibilidad de afectación reputacional y económica por oferta  ocupacional  insuficiente  para la  PPL en los ERON, debido a  no solicitud de modificación a los planes ocupacionales en los ERON </t>
  </si>
  <si>
    <t xml:space="preserve">1. Desconocimiento de los funcionarios de los procesos, procedimientos, lineamientos, directrices, etc. 
2. Baja operatividad de los órganos colegiados en los ERON (CET y JETEE)
3. Alta rotación de los funcionarios del Cuerpo de Custodia y Vigilancia y/o del Cuerpo Administrativo, responsables de la administración de las actividades ocupacionales. 
</t>
  </si>
  <si>
    <r>
      <rPr>
        <b/>
        <sz val="11"/>
        <color theme="1"/>
        <rFont val="Arial"/>
        <family val="2"/>
      </rPr>
      <t xml:space="preserve">Control 1: </t>
    </r>
    <r>
      <rPr>
        <sz val="11"/>
        <color theme="1"/>
        <rFont val="Arial"/>
        <family val="2"/>
      </rPr>
      <t xml:space="preserve">La Subdirección de Gestión Contractual, /DIREG/ERON /EPN, efectúan revisión de los estudios previos y análisis del sector que cumpla con los lineamientos del Manual de contratación , guías de Colombia Compra Eficiente y normatividad vigente aplicada a cada proceso de contratación.
</t>
    </r>
    <r>
      <rPr>
        <b/>
        <sz val="11"/>
        <color theme="1"/>
        <rFont val="Arial"/>
        <family val="2"/>
      </rPr>
      <t xml:space="preserve">
Evidencias: </t>
    </r>
    <r>
      <rPr>
        <sz val="11"/>
        <color theme="1"/>
        <rFont val="Arial"/>
        <family val="2"/>
      </rPr>
      <t>Actas.</t>
    </r>
  </si>
  <si>
    <t>Si se presenta la materialización del riesgo, se deben ejecutar las siguiente acciones cuyo objetivo principal es reducir los daños que se puedan producir (impacto): 
1. Revisión y ajuste inmediato
2. Notificación a la Dirección del INPEC
3. Según competencia traslado para investigación disciplinaria</t>
  </si>
  <si>
    <r>
      <rPr>
        <b/>
        <sz val="11"/>
        <color theme="1"/>
        <rFont val="Arial"/>
        <family val="2"/>
      </rPr>
      <t>Control 2</t>
    </r>
    <r>
      <rPr>
        <sz val="11"/>
        <color theme="1"/>
        <rFont val="Arial"/>
        <family val="2"/>
      </rPr>
      <t xml:space="preserve">: La Subdirección de Gestión Contractual, cada vez que se requiera, brinda capacitación a las subunidades con ordenación del gasto y solucionan las dudas que surjan dentro de los procesos contractuales y en caso de no dar solución, elevar consulta a Colombia Compra Eficiente
</t>
    </r>
    <r>
      <rPr>
        <b/>
        <sz val="11"/>
        <color theme="1"/>
        <rFont val="Arial"/>
        <family val="2"/>
      </rPr>
      <t>Evidencias:</t>
    </r>
    <r>
      <rPr>
        <sz val="11"/>
        <color theme="1"/>
        <rFont val="Arial"/>
        <family val="2"/>
      </rPr>
      <t xml:space="preserve"> Correo electrónicos - Grabación</t>
    </r>
  </si>
  <si>
    <t>Posibilidad de pérdida económica y reputacional por hallazgos y/o sanciones de entes de control e insatisfacción de los grupos de valor debido al incumplimiento o debilidades de las obligaciones a cargos de los supervisores de los contratos atendiendo la normatividad de contratación.</t>
  </si>
  <si>
    <t>Capacitación a supervisores sobre sus obligaciones y responsabilidades</t>
  </si>
  <si>
    <t xml:space="preserve">Si se presenta la materialización del riesgo, se deben ejecutar las siguiente acciones cuyo objetivo principal es reducir los daños que se puedan producir (impacto): 
1.  Cambio de supervisor de manera preventiva.
2. Socialización de cambios normativos que deba conocer quien ejerce como supervisor
</t>
  </si>
  <si>
    <t>Posibilidad de pérdida económica y reputacional por hallazgos y/o sanciones de entes de control e insatisfacción de los grupos de valor debido al ingreso a almacén de los bienes sin el cumplimiento pleno de los requisitos, conforme manuales y procedimientos vigentes.</t>
  </si>
  <si>
    <t>Conciliaciones mensuales</t>
  </si>
  <si>
    <t>Unidades de Almacén del INPEC</t>
  </si>
  <si>
    <t>Posibilidad de afectación reputacional y económica con sanción del ente de control por  la  inadecuada administración del  material de defensa (armamento, equipos antimotines, agentes químicos e intendencia, y demás elementos de defensa), incumpliendo el propósito misional del Instituto.</t>
  </si>
  <si>
    <t>Si se presenta la materialización del riesgo, se deben ejecutar las siguiente acciones cuyo objetivo principal es reducir los daños que se puedan producir (impacto): 
1. Notificación al superior inmediato y traslado para investigación al operador disciplinario o penal, según el caso</t>
  </si>
  <si>
    <r>
      <rPr>
        <b/>
        <sz val="11"/>
        <rFont val="Arial Narrow"/>
        <family val="2"/>
      </rPr>
      <t>Control 2:</t>
    </r>
    <r>
      <rPr>
        <sz val="11"/>
        <rFont val="Arial Narrow"/>
        <family val="2"/>
      </rPr>
      <t xml:space="preserve"> El Grupo Armamento  EPN, DIREG y ERON socializan de manera semestral a  nivel nacional el Manual de Material de Defensa y Municiones PA-LA-M01 a través de los medios de comunicación institucional. 
</t>
    </r>
    <r>
      <rPr>
        <b/>
        <sz val="11"/>
        <rFont val="Arial Narrow"/>
        <family val="2"/>
      </rPr>
      <t xml:space="preserve">Evidencias: </t>
    </r>
    <r>
      <rPr>
        <sz val="11"/>
        <rFont val="Arial Narrow"/>
        <family val="2"/>
      </rPr>
      <t xml:space="preserve"> Correos electrónicos.</t>
    </r>
  </si>
  <si>
    <t>Posibilidad de afectación reputacional y económica con sanción del ente de control debido a la  prescripción ante la compañía de seguros para hacer la reclamación de un siniestro, afectando los recursos del instituto.</t>
  </si>
  <si>
    <t xml:space="preserve">Posibilidad de afectación reputacional y económica con sanción del ente de control por entrega extemporánea e incompleta de necesidades de infraestructura y/o dotación estructural a la USPEC para satisfacer los requerimientos en cumplimiento de la misionalidad institucional. </t>
  </si>
  <si>
    <t>Información incompleta para la consolidación de necesidades</t>
  </si>
  <si>
    <t>Inoportunidad en la consolidación y reporte de necesidades de infraestructura y/o dotación estructural</t>
  </si>
  <si>
    <r>
      <rPr>
        <b/>
        <sz val="11"/>
        <rFont val="Arial Narrow"/>
        <family val="2"/>
      </rPr>
      <t xml:space="preserve">Control 1: </t>
    </r>
    <r>
      <rPr>
        <sz val="11"/>
        <rFont val="Arial Narrow"/>
        <family val="2"/>
      </rPr>
      <t xml:space="preserve">El Grupo Logístico realiza video conferencias con Regionales y ERON, instruyendo y recordando la estructuración y notificación de necesidades de Bienes y servicios a cargo de la USPEC. 
</t>
    </r>
    <r>
      <rPr>
        <b/>
        <sz val="11"/>
        <rFont val="Arial Narrow"/>
        <family val="2"/>
      </rPr>
      <t xml:space="preserve">Evidencias: </t>
    </r>
    <r>
      <rPr>
        <sz val="11"/>
        <rFont val="Arial Narrow"/>
        <family val="2"/>
      </rPr>
      <t>Semestral. Actas y/o grabación</t>
    </r>
  </si>
  <si>
    <t>Grupo Logístico
DIREG y ERON</t>
  </si>
  <si>
    <t>Coordinador Grupo Logístico</t>
  </si>
  <si>
    <r>
      <rPr>
        <b/>
        <sz val="11"/>
        <rFont val="Arial Narrow"/>
        <family val="2"/>
      </rPr>
      <t xml:space="preserve">Control 2: </t>
    </r>
    <r>
      <rPr>
        <sz val="11"/>
        <rFont val="Arial Narrow"/>
        <family val="2"/>
      </rPr>
      <t xml:space="preserve">El Grupo Logístico realiza la coordinación para  hacer visitas por personal técnico frente a requerimiento de necesidades.
</t>
    </r>
    <r>
      <rPr>
        <b/>
        <sz val="11"/>
        <rFont val="Arial Narrow"/>
        <family val="2"/>
      </rPr>
      <t>Evidencias:</t>
    </r>
    <r>
      <rPr>
        <sz val="11"/>
        <rFont val="Arial Narrow"/>
        <family val="2"/>
      </rPr>
      <t xml:space="preserve"> Visitas</t>
    </r>
  </si>
  <si>
    <t>Coordinador del Grupo Logístico</t>
  </si>
  <si>
    <t>Cronograma de visitas</t>
  </si>
  <si>
    <t>Falta de lineamientos para las actividades a desarrollar  que están relacionadas con el proceso de gestión financiera</t>
  </si>
  <si>
    <t>Coordinador Grupo Programación Presupuestal - Oficina Asesora de Planeación.
Coordinadores Grupo de Presupuesto, Contabilidad y Tesorería  - Dirección de Gestión Corporativa.</t>
  </si>
  <si>
    <t xml:space="preserve">Si se presenta la materialización del riesgo, se deben ejecutar las siguiente acciones cuyo objetivo principal es reducir los daños que se puedan producir (impacto): 
1. Emitir lineamientos mediante  correos masivos.
</t>
  </si>
  <si>
    <t xml:space="preserve">Posibilidad de afectación reputacional por hallazgos de los entes de control por divulgar Estados financieros que no reflejan razonablemente la situación financiera del Instituto fuera de los requerimientos normativos. 
</t>
  </si>
  <si>
    <t xml:space="preserve">Idoneidad e insuficiencia de funcionarios para desarrollar las funciones del proceso contable (áreas que generan y suministran información contable)  </t>
  </si>
  <si>
    <t>Si se presenta la materialización del riesgo, se deben ejecutar las siguiente acciones cuyo objetivo principal es reducir los daños que se puedan producir (impacto): 
1. Revisión y depuración de partidas afectada 
2. Realizar ajustes y/o reclasificaciones</t>
  </si>
  <si>
    <t xml:space="preserve"> - Coordinador Grupo Contabilidad.
 - Direcciones Regionales - Responsable Área Gestión  - Corporativa. 
 - ERON - Responsable Área Administrativa y Financiera.</t>
  </si>
  <si>
    <t>1. Falta de oportunidad en la contratación de bienes y servicios.
2. Solicitudes de Movimientos presupuestales sin la oportunidad requerida  para cubrir diferentes necesidades.</t>
  </si>
  <si>
    <r>
      <rPr>
        <b/>
        <sz val="11"/>
        <color theme="1"/>
        <rFont val="Arial"/>
        <family val="2"/>
      </rPr>
      <t>Control 1</t>
    </r>
    <r>
      <rPr>
        <sz val="11"/>
        <color theme="1"/>
        <rFont val="Arial"/>
        <family val="2"/>
      </rPr>
      <t xml:space="preserve">. La Oficina Asesora de Planeación – Grupo Programación Presupuestal y la Dirección de Gestión Corporativa – Grupo Presupuesto, presentan informe de ejecución presupuestal con periodicidad mensual  acorde con el reporte del Sistema Integrado de  Información Financiera SIIF Nación, ante las Direcciones: General, Gestión Corporativa, Regionales  Mediante comunicación y/o correos electrónicos cuyo fin sea tomar las acciones que conlleven al cumplimiento de las metas institucionales.
</t>
    </r>
    <r>
      <rPr>
        <b/>
        <sz val="11"/>
        <color theme="1"/>
        <rFont val="Arial"/>
        <family val="2"/>
      </rPr>
      <t>Evidencias</t>
    </r>
    <r>
      <rPr>
        <sz val="11"/>
        <color theme="1"/>
        <rFont val="Arial"/>
        <family val="2"/>
      </rPr>
      <t>: Informe de ejecución presupuestal- correos</t>
    </r>
  </si>
  <si>
    <t xml:space="preserve">Si se presenta la materialización del riesgo, se deben ejecutar las siguiente acciones cuyo objetivo principal es reducir los daños que se puedan producir (impacto): 
1. Requerimiento a la unidad operativa a justificación y ejecución oportuna </t>
  </si>
  <si>
    <t>Manejo inadecuado de la documentación y pérdida de información</t>
  </si>
  <si>
    <t>Si se presenta la materialización del riesgo, se deben ejecutar las siguiente acciones cuyo objetivo principal es reducir los daños que se puedan producir (impacto): 
1. Después de dos requerimientos por correo electrónico, se oficia a la dependencia, donde se indica el  incumplimiento frente al Manual de Gestión Documental y a la Ley General de Archivos 594/2000.</t>
  </si>
  <si>
    <t xml:space="preserve">Posibilidad de afectación reputacional por perdida de la confidencialidad, integridad y disponibilidad de la información  debido a la afectación de  sistemas operativos, aplicaciones, datos de información , estado físico de los equipos tecnológicos,  infecciones de malware  y modificación de propagación (ingeniería social) de código malicioso en la red institucional.        </t>
  </si>
  <si>
    <t xml:space="preserve">Afectación de  sistemas operativos, aplicaciones, datos de información ,estado físico de los equipos tecnológicos,  infecciones de malware  y modificación de propagación (ingeniería social) de código malicioso en la red institucional.        </t>
  </si>
  <si>
    <r>
      <rPr>
        <b/>
        <sz val="11"/>
        <rFont val="Arial Narrow"/>
        <family val="2"/>
      </rPr>
      <t xml:space="preserve">Control 1: </t>
    </r>
    <r>
      <rPr>
        <sz val="11"/>
        <rFont val="Arial Narrow"/>
        <family val="2"/>
      </rPr>
      <t xml:space="preserve">La Oficina de Sistemas de información, a través del grupo de proyección, seguridad e implementación tecnológica cuenta con la  GUÍA DE NORMAS Y BUENAS PRÁCTICAS DE LA SEGURIDAD DE LA INFORMACIÓN PA-TI-G02 y la política de seguridad de la información, para su implementación se realizan sensibilizaciones y difusiones  a través del correo seguridaddigital@inpec.gov.co  de piezas gráficas, boletines, tips de seguridad, charlas, entre otros.
</t>
    </r>
    <r>
      <rPr>
        <b/>
        <sz val="11"/>
        <rFont val="Arial Narrow"/>
        <family val="2"/>
      </rPr>
      <t xml:space="preserve">Evidencias: </t>
    </r>
    <r>
      <rPr>
        <sz val="11"/>
        <rFont val="Arial Narrow"/>
        <family val="2"/>
      </rPr>
      <t>Correos electrónicos, piezas graficas, boletines, soportes de ejecución de charlas.</t>
    </r>
  </si>
  <si>
    <r>
      <rPr>
        <b/>
        <sz val="11"/>
        <rFont val="Arial Narrow"/>
        <family val="2"/>
      </rPr>
      <t xml:space="preserve">Control 2: </t>
    </r>
    <r>
      <rPr>
        <sz val="11"/>
        <rFont val="Arial Narrow"/>
        <family val="2"/>
      </rPr>
      <t xml:space="preserve">Las Direcciones Regionales y los Directores de Establecimientos de reclusión, realizan seguimiento a la implementación de la  GUÍA DE NORMAS Y BUENAS PRÁCTICAS DE LA SEGURIDAD DE LA INFORMACIÓN PA-TI-G02 y la política de seguridad de la información levantando actas con el personal, respecto a la aplicación de las sensibilizaciones y difusiones realizadas mediante el correo de  seguridaddigital@inpec.gov.co.
</t>
    </r>
    <r>
      <rPr>
        <b/>
        <sz val="11"/>
        <rFont val="Arial Narrow"/>
        <family val="2"/>
      </rPr>
      <t>Evidencias:</t>
    </r>
    <r>
      <rPr>
        <sz val="11"/>
        <rFont val="Arial Narrow"/>
        <family val="2"/>
      </rPr>
      <t xml:space="preserve"> Actas.</t>
    </r>
  </si>
  <si>
    <t>Posibilidad de afectación reputacional por perdida de la información de la plataforma de gestión del Circuito Cerrado de Televisión debido a fallas operacionales de las plataformas de circuito cerrado de televisión.</t>
  </si>
  <si>
    <t>Fallas operacionales de las plataformas de circuito cerrado de televisión.</t>
  </si>
  <si>
    <r>
      <rPr>
        <b/>
        <sz val="11"/>
        <color theme="1"/>
        <rFont val="Arial"/>
        <family val="2"/>
      </rPr>
      <t xml:space="preserve">Control 1: </t>
    </r>
    <r>
      <rPr>
        <sz val="11"/>
        <color theme="1"/>
        <rFont val="Arial"/>
        <family val="2"/>
      </rPr>
      <t xml:space="preserve">La Oficina de Sistemas de información, a través del Grupo de Apoyo Seguridad Electrónica, cuenta con la GUÍA DE BUENAS PRACTICAS PARA EL MANEJO Y OPERACIÓN DE EQUIPOS DE SEGURIDAD ELECTRÓNICA PA-TI-G07, para su implementación se realiza 1 difusión semestral a nivel nacional  a través del correo de comunicación organizacional.
</t>
    </r>
    <r>
      <rPr>
        <b/>
        <sz val="11"/>
        <color theme="1"/>
        <rFont val="Arial"/>
        <family val="2"/>
      </rPr>
      <t xml:space="preserve">Evidencias: </t>
    </r>
    <r>
      <rPr>
        <sz val="11"/>
        <color theme="1"/>
        <rFont val="Arial"/>
        <family val="2"/>
      </rPr>
      <t xml:space="preserve">correo electrónico. </t>
    </r>
  </si>
  <si>
    <r>
      <rPr>
        <b/>
        <sz val="11"/>
        <color theme="1"/>
        <rFont val="Arial"/>
        <family val="2"/>
      </rPr>
      <t>Control 2:</t>
    </r>
    <r>
      <rPr>
        <sz val="11"/>
        <color theme="1"/>
        <rFont val="Arial"/>
        <family val="2"/>
      </rPr>
      <t xml:space="preserve"> Las Direcciones Regionales y los Directores de Establecimientos de reclusión, realizan seguimiento a la implementación  de la GUÍA DE BUENAS PRACTICAS PARA EL MANEJO Y OPERACIÓN DE EQUIPOS DE SEGURIDAD ELECTRÓNICA PA-TI-G07, levantando actas con el personal, respecto a la aplicación de dicha Guía.
</t>
    </r>
    <r>
      <rPr>
        <b/>
        <sz val="11"/>
        <color theme="1"/>
        <rFont val="Arial"/>
        <family val="2"/>
      </rPr>
      <t>Evidencias:</t>
    </r>
    <r>
      <rPr>
        <sz val="11"/>
        <color theme="1"/>
        <rFont val="Arial"/>
        <family val="2"/>
      </rPr>
      <t xml:space="preserve"> Actas.</t>
    </r>
  </si>
  <si>
    <t>Posibilidad de afectación reputacional por la publicación de noticias falsas o no corroboradas con la institución debido a la desinformación en redes.</t>
  </si>
  <si>
    <t>Posibilidad de afectación reputacional  y credibilidad por no darse cumplimiento en el seguimiento a la evaluación independiente y selectiva de la gestión  institucional debido a la falta de una adecuada planeación y control.</t>
  </si>
  <si>
    <r>
      <rPr>
        <b/>
        <sz val="11"/>
        <color theme="1"/>
        <rFont val="Arial"/>
        <family val="2"/>
      </rPr>
      <t xml:space="preserve">Control 1: </t>
    </r>
    <r>
      <rPr>
        <sz val="11"/>
        <color theme="1"/>
        <rFont val="Arial"/>
        <family val="2"/>
      </rPr>
      <t xml:space="preserve"> El jefe de la Oficina de Control Interno y coordinadores de los Grupos de trabajo realizara de manera semestral retroalimentación presenciales y/o virtuales a los integrantes de la OFICI, en materia de control interno, normatividad vigente y el procedimiento PV-CI-P01 v3 "AUDITORIA INTERNA DE GESTIÓN".
</t>
    </r>
    <r>
      <rPr>
        <b/>
        <sz val="11"/>
        <rFont val="Arial"/>
        <family val="2"/>
      </rPr>
      <t>Evidencias:</t>
    </r>
    <r>
      <rPr>
        <sz val="11"/>
        <rFont val="Arial"/>
        <family val="2"/>
      </rPr>
      <t xml:space="preserve"> </t>
    </r>
    <r>
      <rPr>
        <sz val="11"/>
        <color theme="1"/>
        <rFont val="Arial"/>
        <family val="2"/>
      </rPr>
      <t>Actas de reunión.</t>
    </r>
  </si>
  <si>
    <r>
      <rPr>
        <b/>
        <sz val="11"/>
        <color theme="1"/>
        <rFont val="Arial"/>
        <family val="2"/>
      </rPr>
      <t xml:space="preserve">Control 2: </t>
    </r>
    <r>
      <rPr>
        <sz val="11"/>
        <color theme="1"/>
        <rFont val="Arial"/>
        <family val="2"/>
      </rPr>
      <t xml:space="preserve">El Jefe de la Oficina de Control Interno una vez elaborados los informes de Auditoría (Procedimiento PV-CI-P01 AUDITORIA INTERNA DE GESTION), de ley y de seguimientos por parte de sus colaboradores revisará y aprobará de acuerdo a su periodicidad .
</t>
    </r>
    <r>
      <rPr>
        <b/>
        <sz val="11"/>
        <rFont val="Arial"/>
        <family val="2"/>
      </rPr>
      <t>Evidencias:</t>
    </r>
    <r>
      <rPr>
        <sz val="11"/>
        <rFont val="Arial"/>
        <family val="2"/>
      </rPr>
      <t xml:space="preserve"> Pagina institucional, Correo electrónico, formatos adjuntos. </t>
    </r>
  </si>
  <si>
    <t>Jefe de la Oficina de Control Interno e ingrentes de los grupos de trabajo Evaluación y Seguimiento,Enfoque hacía la prevensón y Evaluación  a la gestión del riesgo</t>
  </si>
  <si>
    <t>Si se presenta la materialización del riesgo, se deben ejecutar las siguiente acciones cuyo objetivo principal es reducir los daños que se puedan producir (impacto): 
1.Socializar con el equipo de control interno la situación evidenciada y aplicar las medidas correctivas y preventivas para que no se materialice nuevamente el riesgo-
2.El Funcionario asignado como lider de la auditoría consolidará el informe final y lo socializará con el grupo de trabajo a fin de identificar la posible omisión de requisitos técnicos.</t>
  </si>
  <si>
    <r>
      <t xml:space="preserve">Si se presenta la materialización del riesgo, se deben ejecutar las siguiente acciones cuyo objetivo principal es reducir los daños que se puedan producir (impacto): 
</t>
    </r>
    <r>
      <rPr>
        <sz val="11"/>
        <rFont val="Arial Narrow"/>
        <family val="2"/>
      </rPr>
      <t xml:space="preserve">1. Realizar auditorias de manera remota en caso de no poderse desplazar al lugar a desarrollar la auditoría.
2. </t>
    </r>
    <r>
      <rPr>
        <sz val="11"/>
        <color theme="1"/>
        <rFont val="Arial Narrow"/>
        <family val="2"/>
      </rPr>
      <t>Realizar los informes de ley y de auditoría desde trabajo en casa, en caso de no poderlos realizar presencialmente por motivos de aislamiento preventivo y/o de salud.</t>
    </r>
  </si>
  <si>
    <t>Manipulación de auditoria para beneficio a nombre propio o de terceros</t>
  </si>
  <si>
    <r>
      <rPr>
        <b/>
        <sz val="11"/>
        <rFont val="Arial"/>
        <family val="2"/>
      </rPr>
      <t>Control 1:</t>
    </r>
    <r>
      <rPr>
        <sz val="11"/>
        <rFont val="Arial"/>
        <family val="2"/>
      </rPr>
      <t xml:space="preserve"> Realizar reuniones semestrales de sensibilización a los integrantes de la OFICI con relación al estatuto de auditoria,  el código de ética del auditor y código de integridad del servidor publico. 
</t>
    </r>
    <r>
      <rPr>
        <b/>
        <sz val="11"/>
        <rFont val="Arial"/>
        <family val="2"/>
      </rPr>
      <t>Evidencias:</t>
    </r>
    <r>
      <rPr>
        <sz val="11"/>
        <rFont val="Arial"/>
        <family val="2"/>
      </rPr>
      <t xml:space="preserve"> Actas de reunión.</t>
    </r>
  </si>
  <si>
    <r>
      <rPr>
        <b/>
        <sz val="11"/>
        <rFont val="Arial"/>
        <family val="2"/>
      </rPr>
      <t xml:space="preserve">Control 2:  </t>
    </r>
    <r>
      <rPr>
        <sz val="11"/>
        <rFont val="Arial"/>
        <family val="2"/>
      </rPr>
      <t xml:space="preserve">El Jefe Oficina de Control Interno y su equipo de trabajo en el desarrollo de sus funciones ejecutan el Procedimiento PV-CI-P01 "v3 AUDITORIA INTERNA DE GESTIÓN" y la normativa aplicable a cada informe de ley y de seguimiento con la revisión del jefe de oficina. 
</t>
    </r>
    <r>
      <rPr>
        <b/>
        <sz val="11"/>
        <rFont val="Arial"/>
        <family val="2"/>
      </rPr>
      <t xml:space="preserve">
Evidencias: </t>
    </r>
    <r>
      <rPr>
        <sz val="11"/>
        <rFont val="Arial"/>
        <family val="2"/>
      </rPr>
      <t xml:space="preserve">Informes,página Institucional, Correo electrónico, normograma </t>
    </r>
  </si>
  <si>
    <t>Poner en conocimiento a los funcionarios de la Oficina sobre las posibles sanciones disciplinarias para todo servidor público contenidas en la ley 1952 de 2019, "código único disciplinario ".</t>
  </si>
  <si>
    <t>Jefe de la Oficina de Control y el grupo de trabajo</t>
  </si>
  <si>
    <t>trimestralmente</t>
  </si>
  <si>
    <t xml:space="preserve">Si se presenta la materialización del riesgo, se deben ejecutar las siguiente acciones cuyo objetivo principal es reducir los daños que se puedan producir (impacto): 
1. Notificar al Jefe de la Oficina de Control Interno y a los operadores (Control Interno Disciplinario , procuraduría , fiscalía,etc)
2. Realizar campañas preventivas con los funcionarios de la oficina en temas alusivos a: Código de integridad, código de ética, código único disciplinario.
</t>
  </si>
  <si>
    <t>Posibilidad de afectación reputacional y económica por la entrega incompleta y no oportuna de los elementos de dotación a la PPL al ingreso al ERON,  kit de aseo personal y kit de cama, debido a no contar con el recurso suficiente para la compra de dichos elementos</t>
  </si>
  <si>
    <t>PPL sin la dotación completa de kit de aseo personal y kit de cama por ingreso a los ERON a cargo del INPEC.</t>
  </si>
  <si>
    <t>PPL sin dotación, por insuficiencia de los elementos en los ERON.</t>
  </si>
  <si>
    <r>
      <rPr>
        <b/>
        <sz val="10"/>
        <color theme="1"/>
        <rFont val="Arial"/>
        <family val="2"/>
      </rPr>
      <t>Control 1:</t>
    </r>
    <r>
      <rPr>
        <sz val="10"/>
        <color theme="1"/>
        <rFont val="Arial"/>
        <family val="2"/>
      </rPr>
      <t xml:space="preserve"> La Subdirección de Atención Psicosocial - Grupo de Atención Psicosocial realiza seguimiento a las entregas efecuadas por ingreso a las PPL, frente a los incumplimientos presentados, se realiza retroalimentación a las Direcciones Regionales para que a su vez lleven a cabo seguimiento a los establecimientos de sus jurisdicciones donde se presentaron las novedades, a fin de avanzar con acciones de mejora para garantizar las entregas completas de dotación.
</t>
    </r>
    <r>
      <rPr>
        <b/>
        <sz val="10"/>
        <color theme="1"/>
        <rFont val="Arial"/>
        <family val="2"/>
      </rPr>
      <t>Evidencias:</t>
    </r>
    <r>
      <rPr>
        <sz val="10"/>
        <color theme="1"/>
        <rFont val="Arial"/>
        <family val="2"/>
      </rPr>
      <t xml:space="preserve"> Consolidados mensuales de las matrices de reportes de entrega de elementos de ingreso. </t>
    </r>
  </si>
  <si>
    <t>Subdirección de Atención Psicosocial - Grupo de Atención Psicosocial</t>
  </si>
  <si>
    <t>Solicitar a las Direcciones Regionales, informes de gestión presupuestal de los establecimientos con incumplimientos en las entregas de dotación kits de aseo y elementos de cama a la PPL que ingresa con detención intramural, en los cuales relacionen presupuesto asignado, presupuesto ejecutado, con descripción de cantidad de elementos adquiridos, valor unitario, valor total y cantidad de elementos entregados a la PPL, asi como estudio de necesidades a fin de incluir la necesidad en el anteproyecto de presupuesto.</t>
  </si>
  <si>
    <t xml:space="preserve">Si se presenta la materialización del riesgo, se deben ejecutar las siguiente acciones cuyo objetivo principal es reducir los daños que se puedan producir (impacto): 
1. Presentar la necesidad presupuestal ante la oficina asesora de Planeación a fin de obtener los recursos necesarios para la adquisición de los elementos que deben suminstrarse al total de la PPL que ingresa con detención intramural a los ERON a cargo del INPEC.
</t>
  </si>
  <si>
    <t xml:space="preserve">Insuficientes recursos tecnológicos en los ERON para el desarrollo de la estrategia de visitas virtuales familiares.     Dificultad de los familiares de las PPL para acercarse a los ERON para la conexión a la visita virtual. </t>
  </si>
  <si>
    <t>Corresponde a la posible afectación de la PPL por falta de accesibilidad a la estrategia de visitas virtuales.</t>
  </si>
  <si>
    <t>Posibilidad de afectación reputacional y económica por la inoportunidad en el acceso de la PPL a la estrategia visitas virtuales, debido a la falta de accesibilidad.</t>
  </si>
  <si>
    <t xml:space="preserve">Solicitar a las Direcciones Regionales seguimiento semestral a las solicitudes VIVIF y a la cantidad de VIVIF realizadas </t>
  </si>
  <si>
    <t>Si se presenta la materialización del riesgo, se debe ejecutar las siguientes acciones cuyo objetivo principal es reducir los daños que se puedan producir (Impacto):
1.Identificar, llevar un reporte sobre las quejas de accesibilidad y cumplimiento a VIVIF para identificar situaciones atípicas y generar las respectivas directrices.</t>
  </si>
  <si>
    <t>Insuficientes acciones de prevención de la conducta suicida de la PPL e  los ERON</t>
  </si>
  <si>
    <t>Posibles perdidas de vidas en la PPL a causa de conductas suicidas</t>
  </si>
  <si>
    <t>Posibilidad de afectación reputacional y económica por presentarse conductas suicidas que pueden  ocasionar perdida de vidas humanas y posibles demandas jurídicas.</t>
  </si>
  <si>
    <r>
      <rPr>
        <b/>
        <sz val="10"/>
        <color theme="1"/>
        <rFont val="Arial"/>
        <family val="2"/>
      </rPr>
      <t>Control 1:</t>
    </r>
    <r>
      <rPr>
        <sz val="10"/>
        <color theme="1"/>
        <rFont val="Arial"/>
        <family val="2"/>
      </rPr>
      <t xml:space="preserve"> La Subdirección de Atención Psicosocial - Grupo de Atención Psicosocial realiza seguimiento a la matriz de eventos de conducta suicida en la  PPL, respecto de los eventos que se presentan, se realiza retroalimentación a las Direcciones Regionales a fin de evidenciar los factores de riesgo para la implementación y fomulación de acciones de prevención de la conducta suicida. 
</t>
    </r>
    <r>
      <rPr>
        <b/>
        <sz val="10"/>
        <color theme="1"/>
        <rFont val="Arial"/>
        <family val="2"/>
      </rPr>
      <t>Evidencias:</t>
    </r>
    <r>
      <rPr>
        <sz val="10"/>
        <color theme="1"/>
        <rFont val="Arial"/>
        <family val="2"/>
      </rPr>
      <t xml:space="preserve"> Matriz de seguimiento de la conducta suicida.</t>
    </r>
  </si>
  <si>
    <r>
      <rPr>
        <b/>
        <sz val="10"/>
        <color theme="1"/>
        <rFont val="Arial"/>
        <family val="2"/>
      </rPr>
      <t>Control 1:</t>
    </r>
    <r>
      <rPr>
        <sz val="10"/>
        <color theme="1"/>
        <rFont val="Arial"/>
        <family val="2"/>
      </rPr>
      <t xml:space="preserve"> La subdirección de Atención Psicosocial - Grupo Atención Social tiene establecidos los requisitos y los trámites para la accesibilidad al programa, a través de la GUÍA VISITAS VIRTUALES FAMILIARES – VIVIF_v2 - código PM-AS-G07
</t>
    </r>
    <r>
      <rPr>
        <b/>
        <sz val="10"/>
        <color theme="1"/>
        <rFont val="Arial"/>
        <family val="2"/>
      </rPr>
      <t xml:space="preserve">Evidencias: </t>
    </r>
    <r>
      <rPr>
        <sz val="10"/>
        <color theme="1"/>
        <rFont val="Arial"/>
        <family val="2"/>
      </rPr>
      <t>Consolidado visitas virtuales</t>
    </r>
  </si>
  <si>
    <t xml:space="preserve">Si se presenta la materialización del riesgo, se debe ejecutar las siguientes acciones cuyo objetivo principal es reducir los daños que se puedan producir (Impacto):
1.  Seguimiento a los evetos de conducta suicida del drive de rporte.
2, Diseño de un programa de preservación del suicidio y preservación de la vida. </t>
  </si>
  <si>
    <t>Aumento o inicio de consumo de sustancias psicoactivas  por parte de la PPL</t>
  </si>
  <si>
    <t xml:space="preserve">Insuficiente aplicación de acciones de prevención de factores de riesgo , para  evitar el inicio temprano de consumo  de SPA  en la PPL o la disminución de factores de riesgo </t>
  </si>
  <si>
    <t>Posibilidad de afectación reputacional y económica por el inicio o aumento del consumo de sustancias psicoactivas por parte de la PPL, debido a la falta de acciones de prevención.</t>
  </si>
  <si>
    <r>
      <rPr>
        <b/>
        <sz val="11"/>
        <rFont val="Arial Narrow"/>
        <family val="2"/>
      </rPr>
      <t xml:space="preserve">Control 1: </t>
    </r>
    <r>
      <rPr>
        <sz val="11"/>
        <rFont val="Arial Narrow"/>
        <family val="2"/>
      </rPr>
      <t xml:space="preserve">La Subdirección de Atención Psicosocial - Grupo de Atención Psicosocial realiza la implementación de la cartilla  de prevención del consumo de SPA y realizara seguimiento de la PPL participante y el impacto del programa a través de los reporte que remitem las Direcciones Regionales.
</t>
    </r>
    <r>
      <rPr>
        <b/>
        <sz val="11"/>
        <rFont val="Arial Narrow"/>
        <family val="2"/>
      </rPr>
      <t xml:space="preserve">Evidencias: </t>
    </r>
    <r>
      <rPr>
        <sz val="11"/>
        <rFont val="Arial Narrow"/>
        <family val="2"/>
      </rPr>
      <t>Reporte a nivel nacional</t>
    </r>
  </si>
  <si>
    <t xml:space="preserve">Solicitar a las Direcciones Regionales seguimiento trimestral a la implementación del programa de prevención de consuo de SPA. </t>
  </si>
  <si>
    <t xml:space="preserve">Si se presenta la materialización del riesgo, se debe ejecutar las siguientes acciones cuyo objetivo principal es reducir los daños que se puedan producir (Impacto):
1.  Seguimiento de la implementación del programa a traves del drive. </t>
  </si>
  <si>
    <r>
      <rPr>
        <b/>
        <sz val="11"/>
        <rFont val="Arial Narrow"/>
        <family val="2"/>
      </rPr>
      <t>Control 1</t>
    </r>
    <r>
      <rPr>
        <sz val="11"/>
        <rFont val="Arial Narrow"/>
        <family val="2"/>
      </rPr>
      <t xml:space="preserve">: De manera anual la Subdirección de Educación realiza difusión de los lineamientos y procedimientos de Educación superior a los ERON
</t>
    </r>
    <r>
      <rPr>
        <b/>
        <sz val="11"/>
        <rFont val="Arial Narrow"/>
        <family val="2"/>
      </rPr>
      <t>Evidencia:</t>
    </r>
    <r>
      <rPr>
        <sz val="11"/>
        <rFont val="Arial Narrow"/>
        <family val="2"/>
      </rPr>
      <t xml:space="preserve"> Correos de socialización y actas de capacitación.</t>
    </r>
  </si>
  <si>
    <t>Si se presenta la materialización del riesgo, se deben ejecutar las siguiente acciones cuyo objetivo principal es reducir los daños que se puedan producir (impacto): 
1. En caso de identificarse solicitudes sin tramite estas deberan atenderse de forma inmediata  previo cumplimiento de requisitos.</t>
  </si>
  <si>
    <r>
      <rPr>
        <b/>
        <sz val="11"/>
        <rFont val="Arial Narrow"/>
        <family val="2"/>
      </rPr>
      <t xml:space="preserve">Control 1: </t>
    </r>
    <r>
      <rPr>
        <sz val="11"/>
        <rFont val="Arial Narrow"/>
        <family val="2"/>
      </rPr>
      <t xml:space="preserve">El responsable de Educación debe revisar y validar que la PPL dentifcada como iletrada corresponda con esta condición en la ficha de ingreso y certificados presentados.
</t>
    </r>
    <r>
      <rPr>
        <b/>
        <sz val="11"/>
        <rFont val="Arial Narrow"/>
        <family val="2"/>
      </rPr>
      <t>Evidencias:</t>
    </r>
    <r>
      <rPr>
        <sz val="11"/>
        <rFont val="Arial Narrow"/>
        <family val="2"/>
      </rPr>
      <t xml:space="preserve"> Ficha de ingreso y reporte al nivel central.
Control no documentado</t>
    </r>
  </si>
  <si>
    <t>Si se presenta la materialización del riesgo, se deben ejecutar las siguiente acciones cuyo objetivo principal es reducir los daños que se puedan producir (impacto): 
1. En caso de identificar un PPL iletrado que no este clasificado como tal deberá clasificarse y asignarse a los programas que le correspondan.</t>
  </si>
  <si>
    <r>
      <rPr>
        <b/>
        <sz val="11"/>
        <rFont val="Arial Narrow"/>
        <family val="2"/>
      </rPr>
      <t xml:space="preserve">Control 1: </t>
    </r>
    <r>
      <rPr>
        <sz val="11"/>
        <rFont val="Arial Narrow"/>
        <family val="2"/>
      </rPr>
      <t>Registro de Calidad en donde el Director del ERON certifique que los PPL cumplen con el Perfil exigido por el SENA para el proceso formativo.</t>
    </r>
    <r>
      <rPr>
        <b/>
        <sz val="11"/>
        <rFont val="Arial Narrow"/>
        <family val="2"/>
      </rPr>
      <t xml:space="preserve">
Evidencias: </t>
    </r>
    <r>
      <rPr>
        <sz val="11"/>
        <rFont val="Arial Narrow"/>
        <family val="2"/>
      </rPr>
      <t xml:space="preserve">El Director del ERON certifica para cada curso a ofertarse que los PPL cumplen con el Perfil exigido por el SENA para el proceso formativo. El responsable del área educativa del ERON verifica el cumplimiento de los requisitos certificados </t>
    </r>
  </si>
  <si>
    <t>Leve</t>
  </si>
  <si>
    <t>Si se presenta la materialización del riesgo, se deben ejecutar las siguiente acciones cuyo objetivo principal es reducir los daños que se puedan producir (impacto): 
1.No s se contempla contingencia ya  que el SENA verifica los requisitos previo a la matricula del PPL.</t>
  </si>
  <si>
    <r>
      <rPr>
        <b/>
        <sz val="11"/>
        <rFont val="Arial Narrow"/>
        <family val="2"/>
      </rPr>
      <t xml:space="preserve">Control 1: </t>
    </r>
    <r>
      <rPr>
        <sz val="11"/>
        <rFont val="Arial Narrow"/>
        <family val="2"/>
      </rPr>
      <t xml:space="preserve">El Director del establecimiento junto con el responsable del área de Atención y Tratamiento presentan anual de capacitación de acuerdo con las necesidades y la capacidad instalada y logística del ERON., el cual es aprobado por el Subdirector de Educación
</t>
    </r>
    <r>
      <rPr>
        <b/>
        <sz val="11"/>
        <color theme="1"/>
        <rFont val="Arial Narrow"/>
        <family val="2"/>
      </rPr>
      <t>Evidencias:</t>
    </r>
    <r>
      <rPr>
        <sz val="11"/>
        <color theme="1"/>
        <rFont val="Arial Narrow"/>
        <family val="2"/>
      </rPr>
      <t xml:space="preserve"> Plan Anual de capacitación aprobado en cada ERON
</t>
    </r>
    <r>
      <rPr>
        <b/>
        <sz val="11"/>
        <color rgb="FFFF0000"/>
        <rFont val="Arial Narrow"/>
        <family val="2"/>
      </rPr>
      <t xml:space="preserve">
</t>
    </r>
  </si>
  <si>
    <t>Si se presenta la materialización del riesgo, se deben ejecutar las siguiente acciones cuyo objetivo principal es reducir los daños que se puedan producir (impacto): 
1.En caso de presentarse sobredemanda , es responsabilidad del Director  establecer prioridades para la reasignación de espacios y capacidad logística.</t>
  </si>
  <si>
    <t>Grupo de correspondencia  y grupo de gestión comercial  
DIREG y ERON</t>
  </si>
  <si>
    <t xml:space="preserve">Jefe de gobierno del establecimiento  de reclusión y responsable de gestión comercial del establecimiento  de  reclusión  </t>
  </si>
  <si>
    <r>
      <rPr>
        <b/>
        <sz val="11"/>
        <rFont val="Arial Narrow"/>
        <family val="2"/>
      </rPr>
      <t>Control 1:</t>
    </r>
    <r>
      <rPr>
        <sz val="11"/>
        <rFont val="Arial Narrow"/>
        <family val="2"/>
      </rPr>
      <t xml:space="preserve"> La Subdirección de Desarrollo de Habilidades Productivas,  DIREG y ERON,  desalloran la  planificación, organización registros fotograficos  y control de aquellas actividades relacionadas con el envio de  mercancia  o productos  desde  el establecimientos  hasta la Sede Central .                                                                                                                                      Se tendrá  a una persona  para llevar  controles de entrega de producto  a la trasportadora . 
</t>
    </r>
    <r>
      <rPr>
        <b/>
        <sz val="11"/>
        <rFont val="Arial Narrow"/>
        <family val="2"/>
      </rPr>
      <t xml:space="preserve">Evidencias:  </t>
    </r>
    <r>
      <rPr>
        <sz val="11"/>
        <rFont val="Arial Narrow"/>
        <family val="2"/>
      </rPr>
      <t>Planillas  de  reporte.</t>
    </r>
  </si>
  <si>
    <r>
      <rPr>
        <b/>
        <sz val="11"/>
        <rFont val="Arial Narrow"/>
        <family val="2"/>
      </rPr>
      <t xml:space="preserve">Control 2: </t>
    </r>
    <r>
      <rPr>
        <sz val="11"/>
        <rFont val="Arial Narrow"/>
        <family val="2"/>
      </rPr>
      <t xml:space="preserve">El Director y el responsable de gestión comercial del ERON disponen de un espacio  apropiado  de almacenamiento para  ubicar los  productos  realizados  por  la PPL . Para ello, es necesario programar un flujo de productos y en la organización del establecimiento para obtener  resultados adecuados. Accesibilidad a todos los productos  haciendo el menor número de traslados.
</t>
    </r>
    <r>
      <rPr>
        <b/>
        <sz val="11"/>
        <rFont val="Arial Narrow"/>
        <family val="2"/>
      </rPr>
      <t xml:space="preserve">Evidencias: </t>
    </r>
    <r>
      <rPr>
        <sz val="11"/>
        <rFont val="Arial Narrow"/>
        <family val="2"/>
      </rPr>
      <t xml:space="preserve">Rotación controlada del stock.
                          </t>
    </r>
  </si>
  <si>
    <t xml:space="preserve">Si se presenta la materialización del riesgo, se deben ejecutar las siguiente acciones cuyo objetivo principal es reducir los daños que se puedan producir (impacto): 
1.Reasignación de la PPL  en actividades ocupaciones.
</t>
  </si>
  <si>
    <t>Concentración de funciones en el proceso de asignación de la PPL a programas de tratamiento penitenciario.</t>
  </si>
  <si>
    <t>Falta de transparencia en la asignación a los programas de Tratamiento</t>
  </si>
  <si>
    <r>
      <rPr>
        <b/>
        <sz val="11"/>
        <rFont val="Arial Narrow"/>
        <family val="2"/>
      </rPr>
      <t>Control 1: E</t>
    </r>
    <r>
      <rPr>
        <sz val="11"/>
        <rFont val="Arial Narrow"/>
        <family val="2"/>
      </rPr>
      <t xml:space="preserve">l grupo de Tratamiento Penitenciario cuenta con lineamientos para cada uno de los programas, en donde se establece requisitos de accesibilidad, y lineamientos a tener en cuenta. Documentos que son socializados con las Direcciones Regionales y Establecimientos de Reclusión al inicio de vigencia.
Así mismo, de manera mensual se cuenta con un Plan de Visitas a los establecimientos en donde se verifica el cumplimiento de los requisitos.
</t>
    </r>
    <r>
      <rPr>
        <b/>
        <sz val="11"/>
        <rFont val="Arial Narrow"/>
        <family val="2"/>
      </rPr>
      <t xml:space="preserve">Evidencias: </t>
    </r>
    <r>
      <rPr>
        <sz val="11"/>
        <rFont val="Arial Narrow"/>
        <family val="2"/>
      </rPr>
      <t>Oficios de envío de lineamientos y  actas de visitas.</t>
    </r>
  </si>
  <si>
    <t>Si se presenta la materialización del riesgo, se deben ejecutar las siguiente acciones cuyo objetivo principal es reducir los daños que se puedan producir (impacto): 
1. Requerir al establecimiento para que se realice la respectiva investigación y reporte al area de Control Interno Disciplinario.
2. Solicitar apoyo a las Direcciones Regionales para el seguimiento pertinente.</t>
  </si>
  <si>
    <t xml:space="preserve">Realizar seguimiento de la implementacion del control mediante verificacion de las actas en la  carpeta compartida a todos los responsables de sistemas de las regionales </t>
  </si>
  <si>
    <t>Oficina de Sistemas de Informacion</t>
  </si>
  <si>
    <t>semestral</t>
  </si>
  <si>
    <t>Si se presenta la materialización del riesgo, se deben ejecutar las siguiente acciones cuyo objetivo principal es reducir los daños que se puedan producir (impacto): 
Diagnostico del sistema para evidenciar la afectación. 
• Remitir el caso al contratista para que restaure la configuración del sistema
. Restaurar la configuración con los bakups
Verificación de la restauración del bakups 
Asegurar la información del equipo afectado para remitirlo a soporte 
Instaurar las denuncias ante los entes de control o investigativos en caso de perdida o manipulación de la información.</t>
  </si>
  <si>
    <t>Si se presenta la materialización del riesgo, se deben ejecutar las siguiente acciones cuyo objetivo principal es reducir los daños que se puedan producir (impacto): 
• Realizar revisión del  estado de protección del equipo.
• Realizar diagnostico con el usuario para determinar el comportamiento del equipo.
• Realizar exploración del equipo para detección de Malware.
• Realizar desinfección del equipo.
• Realizar seguimiento al equipo.
Realizar un diagnostico e inventario de la información Perdida, secuestrada o dañada
*Restablecer la información con las copias de seguridad.</t>
  </si>
  <si>
    <t>Como plan de accion, al finalizar la vigencia se realiza la verificacion y depuracion en la base de datos referente a los funcionarios desvinculados y contratistas, donde se procede a deshabilitar  todos estos usuarios.</t>
  </si>
  <si>
    <t>Grupo de Administración de la Información</t>
  </si>
  <si>
    <t>ultimo cuatrimestre de cada vigencia</t>
  </si>
  <si>
    <t>Si se presenta la materialización del riesgo, se deben ejecutar las siguiente acciones cuyo objetivo principal es reducir los daños que se puedan producir (impacto): 
1. Bloquear el acceso al sistema del usuario que no tiene autorización.
2.  Realizar verificación de la creación del usuario.
3. Reportar la novedad al Jefe de la Oficina de Sistemas de Información para tomar las medidas correctivas necesarias.</t>
  </si>
  <si>
    <t xml:space="preserve">
Posibilidad de afectación reputacional por la desactualización del reglamento disciplinario de internos sin normatividad vigente, debido a cambios normativos, legales y jurisprudenciales.</t>
  </si>
  <si>
    <t>Desactualización  del reglamento disciplinario de internos sin normatividad vigente</t>
  </si>
  <si>
    <t>Cambios normativos, legales y jurisprudenciales.</t>
  </si>
  <si>
    <r>
      <t>La coordinación del grupo de derechos humanos - inpec, solicita a la OFPLA</t>
    </r>
    <r>
      <rPr>
        <b/>
        <sz val="11"/>
        <rFont val="Arial Narrow"/>
        <family val="2"/>
      </rPr>
      <t xml:space="preserve"> inclusión de nuevo riesgo </t>
    </r>
    <r>
      <rPr>
        <sz val="11"/>
        <rFont val="Arial Narrow"/>
        <family val="2"/>
      </rPr>
      <t xml:space="preserve">de gestión:
Se asigna el R98: </t>
    </r>
    <r>
      <rPr>
        <i/>
        <sz val="11"/>
        <rFont val="Arial Narrow"/>
        <family val="2"/>
      </rPr>
      <t>"Posibilidad de afectación reputacional por el inadecuado desarrollo de las funciones de Derechos Humanos  por una alta rotación del personal y una falta de inducción al puesto de trabajo."</t>
    </r>
  </si>
  <si>
    <r>
      <t>La coordinación del grupo de gestión documental - inpec, solicita a la OFPLA  la</t>
    </r>
    <r>
      <rPr>
        <b/>
        <sz val="11"/>
        <rFont val="Arial Narrow"/>
        <family val="2"/>
      </rPr>
      <t xml:space="preserve"> eliminación </t>
    </r>
    <r>
      <rPr>
        <sz val="11"/>
        <rFont val="Arial Narrow"/>
        <family val="2"/>
      </rPr>
      <t>del R94: Inoportunidad de la información consignada para la entrega de la documentación externa enviada a través de servicio postal. Indicando:</t>
    </r>
    <r>
      <rPr>
        <i/>
        <sz val="11"/>
        <rFont val="Arial Narrow"/>
        <family val="2"/>
      </rPr>
      <t>"Frente al Riesgo No. 94, se hace necesario su eliminación puesto que, desde la vigencia 2017 se viene monitoreando en los indicadores de gestión, nunca se materializó y no presenta ningún riesgo para el proceso."</t>
    </r>
  </si>
  <si>
    <r>
      <t xml:space="preserve">La coordinación del grupo de gestión documental - inpec, solicita a la OFPLA </t>
    </r>
    <r>
      <rPr>
        <b/>
        <sz val="11"/>
        <rFont val="Arial Narrow"/>
        <family val="2"/>
      </rPr>
      <t xml:space="preserve">  inclusión de nuevo riesgo</t>
    </r>
    <r>
      <rPr>
        <sz val="11"/>
        <rFont val="Arial Narrow"/>
        <family val="2"/>
      </rPr>
      <t xml:space="preserve"> de gestión:
Se asigna el R99: </t>
    </r>
    <r>
      <rPr>
        <i/>
        <sz val="11"/>
        <rFont val="Arial Narrow"/>
        <family val="2"/>
      </rPr>
      <t>"Posibilidad de afectación económica por sanciones del ente regulador por malas prácticas o manejos incorrectos de la documentación institucional, debido al incumplimiento del ejercicio profesional de la archivística, según lo dispuesto en la Ley 1409 de 2010 y la Resolución 0629 de 2018 del Departamento Administrativo de la Función Pública."</t>
    </r>
  </si>
  <si>
    <r>
      <t xml:space="preserve">La Subdirección de Talento Humano - inpec, solicita a la OFPLA  la </t>
    </r>
    <r>
      <rPr>
        <b/>
        <sz val="11"/>
        <rFont val="Arial Narrow"/>
        <family val="2"/>
      </rPr>
      <t>eliminación</t>
    </r>
    <r>
      <rPr>
        <sz val="11"/>
        <rFont val="Arial Narrow"/>
        <family val="2"/>
      </rPr>
      <t xml:space="preserve"> del R54: Aplicación indebida de normatividad y procedimientos relacionados con la gestión del talento humano . Indicando:</t>
    </r>
    <r>
      <rPr>
        <i/>
        <sz val="11"/>
        <rFont val="Arial Narrow"/>
        <family val="2"/>
      </rPr>
      <t>" se solicita sea eliminado el riesgo 54 correspondiente a la Subdireccion de talento humano ya que se encuentra inmerso en otros riesgos y en el plan de accion de la subdireccion "</t>
    </r>
  </si>
  <si>
    <r>
      <t xml:space="preserve">La Subdireccipon de Actividades Productivas de la dirección de atención y tratamiento - inpec, solicita a la OFPLA   </t>
    </r>
    <r>
      <rPr>
        <b/>
        <sz val="11"/>
        <rFont val="Arial Narrow"/>
        <family val="2"/>
      </rPr>
      <t>inclusión de nuevo riesgo</t>
    </r>
    <r>
      <rPr>
        <sz val="11"/>
        <rFont val="Arial Narrow"/>
        <family val="2"/>
      </rPr>
      <t xml:space="preserve"> de corrupción:
Se asigna el R100: </t>
    </r>
    <r>
      <rPr>
        <i/>
        <sz val="11"/>
        <rFont val="Arial Narrow"/>
        <family val="2"/>
      </rPr>
      <t>"Posibilidad de recibir o solicitar cualquier dádiva o beneficio a nombre propio o de terceros a cambio de pérdida de recursos (dinero, materia prima, insumos, maquinaria, equipo, herramientas, semovientes, cultivos  y productos elaborados) que se utilizan u obtienen en el desarrollo de las actividades productivas para el beneficio personal o de terceros."</t>
    </r>
  </si>
  <si>
    <r>
      <t xml:space="preserve">La Dirección de Gestión Corporativa- inpec, solicita a la OFPLA  la </t>
    </r>
    <r>
      <rPr>
        <b/>
        <sz val="11"/>
        <rFont val="Arial Narrow"/>
        <family val="2"/>
      </rPr>
      <t>eliminación de riesgos</t>
    </r>
    <r>
      <rPr>
        <sz val="11"/>
        <rFont val="Arial Narrow"/>
        <family val="2"/>
      </rPr>
      <t xml:space="preserve"> del proceso Logistica y Abastecimiento, con el fin de unificar riesgos y controles:
</t>
    </r>
    <r>
      <rPr>
        <b/>
        <sz val="11"/>
        <rFont val="Arial Narrow"/>
        <family val="2"/>
      </rPr>
      <t>R80:</t>
    </r>
    <r>
      <rPr>
        <sz val="11"/>
        <rFont val="Arial Narrow"/>
        <family val="2"/>
      </rPr>
      <t xml:space="preserve">Posibilidad de recibir u solicitar cualquier dádiva o beneficio a nombre propio o de terceros a cambio de omitir información real en la elaboración de las tomas físicas.
</t>
    </r>
    <r>
      <rPr>
        <b/>
        <sz val="11"/>
        <rFont val="Arial Narrow"/>
        <family val="2"/>
      </rPr>
      <t xml:space="preserve">R84: </t>
    </r>
    <r>
      <rPr>
        <sz val="11"/>
        <rFont val="Arial Narrow"/>
        <family val="2"/>
      </rPr>
      <t xml:space="preserve">Posibilidad de usar de manera indebida los bienes del Instituto (parque automotor) para beneficio particular o de terceros 
</t>
    </r>
    <r>
      <rPr>
        <b/>
        <sz val="11"/>
        <rFont val="Arial Narrow"/>
        <family val="2"/>
      </rPr>
      <t xml:space="preserve">R85: </t>
    </r>
    <r>
      <rPr>
        <sz val="11"/>
        <rFont val="Arial Narrow"/>
        <family val="2"/>
      </rPr>
      <t xml:space="preserve">Indebida utilización del parque automotor que afecte la imagen o buen nombre del instituto.
</t>
    </r>
    <r>
      <rPr>
        <b/>
        <sz val="11"/>
        <rFont val="Arial Narrow"/>
        <family val="2"/>
      </rPr>
      <t xml:space="preserve">R86: </t>
    </r>
    <r>
      <rPr>
        <sz val="11"/>
        <rFont val="Arial Narrow"/>
        <family val="2"/>
      </rPr>
      <t xml:space="preserve">Posibilidad de usar el combustible del Instituto  de manera indebida  para beneficio particular o de terceros 
  Indicando:
</t>
    </r>
  </si>
  <si>
    <t>Dirección de Atención y Tratamiento
Oficina Asesora de Planeación</t>
  </si>
  <si>
    <r>
      <rPr>
        <b/>
        <sz val="11"/>
        <rFont val="Arial Narrow"/>
        <family val="2"/>
      </rPr>
      <t xml:space="preserve">Control 5: </t>
    </r>
    <r>
      <rPr>
        <sz val="11"/>
        <rFont val="Arial Narrow"/>
        <family val="2"/>
      </rPr>
      <t>La Subdirección de Desarrollo de Habilidades Productivas, DIREG , ERON realizan</t>
    </r>
    <r>
      <rPr>
        <b/>
        <sz val="11"/>
        <rFont val="Arial Narrow"/>
        <family val="2"/>
      </rPr>
      <t xml:space="preserve"> r</t>
    </r>
    <r>
      <rPr>
        <sz val="11"/>
        <rFont val="Arial Narrow"/>
        <family val="2"/>
      </rPr>
      <t xml:space="preserve">egistro y control mensual de inventarios a cargo de funcionario de almacén y responsable de actividad productiva, confrontando existencias físicas con las registradas en aplicativo software.
</t>
    </r>
    <r>
      <rPr>
        <b/>
        <sz val="11"/>
        <rFont val="Arial Narrow"/>
        <family val="2"/>
      </rPr>
      <t>Evidencias:</t>
    </r>
    <r>
      <rPr>
        <sz val="11"/>
        <rFont val="Arial Narrow"/>
        <family val="2"/>
      </rPr>
      <t xml:space="preserve"> Registro y control mensual de inventarios</t>
    </r>
  </si>
  <si>
    <t>Subdirección de Desarrollo de Habilidades Productivas
Direcciones Regionales y
ERON</t>
  </si>
  <si>
    <t>Posibilidad de afectación reputacional por inadecuada atención de los PPL de los grupos con condiciones excepcionales y de los sectores LGBTI por falta de acceso a las actividades de atención psicosocial con enfoque diferencial.</t>
  </si>
  <si>
    <t>Deficiencia y o falta de oportunidad en el diligenciamiento de la ficha de ingreso al ERON para identificar población excepcional.</t>
  </si>
  <si>
    <t xml:space="preserve"> Falta de acceso a las actividades de atención psicosocial con enfoque diferencial,  que se desarrollan en los ERON para los grupos con condiciones excepcionales y de los sectores LGBTI .</t>
  </si>
  <si>
    <t xml:space="preserve"> La subdirección de Atención Psicosocial - Grupo Atención Social 
DIREG y ERON</t>
  </si>
  <si>
    <r>
      <rPr>
        <b/>
        <sz val="11"/>
        <rFont val="Arial Narrow"/>
        <family val="2"/>
      </rPr>
      <t xml:space="preserve">Control 1: </t>
    </r>
    <r>
      <rPr>
        <sz val="11"/>
        <rFont val="Arial Narrow"/>
        <family val="2"/>
      </rPr>
      <t xml:space="preserve">La subdirección de Atención Psicosocial - Grupo Atención Social cuenta con dos guías documentada implementada en donde se definen las estrategias para la atención de esta población, y realiza seguimiento mensual a los registros consignados en el Drive de condicionesexepcionales@inpec.gov.co.
Las DIREG realizan verificación a los ERON en el drive de los registros consignados, realizando el respectivo seguimiento.
</t>
    </r>
    <r>
      <rPr>
        <b/>
        <sz val="11"/>
        <rFont val="Arial Narrow"/>
        <family val="2"/>
      </rPr>
      <t xml:space="preserve">Evidencias: </t>
    </r>
    <r>
      <rPr>
        <sz val="11"/>
        <rFont val="Arial Narrow"/>
        <family val="2"/>
      </rPr>
      <t>DRIVE , informes trimestrales</t>
    </r>
  </si>
  <si>
    <t>Si se presenta la materialización del riesgo, se deben ejecutar las siguiente acciones cuyo objetivo principal es reducir los daños que se puedan producir (impacto): 
1. Identificar y llevar un reporte sobre las quejas relacionadas con la vulneración de derechos de ingreso a programas y servicios de atención social y tratamiento penitenciario para identificar situaciones atípicas y generar las respectivas directrices.</t>
  </si>
  <si>
    <t>Posibilidad de afectación reputacional por la atención imprecisa en la inducción de la PPL debido a la falta de cobertura y/o calidad del proceso de inducción.</t>
  </si>
  <si>
    <t>Falta de cobertura y/o calidad del proceso de inducción.</t>
  </si>
  <si>
    <t>Subdirección de Atención Psicosocial 
DIREG y ERON</t>
  </si>
  <si>
    <r>
      <rPr>
        <b/>
        <sz val="10"/>
        <color indexed="8"/>
        <rFont val="Arial"/>
        <family val="2"/>
      </rPr>
      <t>Control 1:</t>
    </r>
    <r>
      <rPr>
        <sz val="10"/>
        <color indexed="8"/>
        <rFont val="Arial"/>
        <family val="2"/>
      </rPr>
      <t xml:space="preserve"> La subdirección de Atención Psicosocial - Grupo  Atención social  tiene implementado un registro para el seguimiento de la aplicación de la inducción en la Guía de inducción de ingreso a ERON_v1   PM-AS-G04,  realizando seguimiento mensual a la cobertura de la inducción.
</t>
    </r>
    <r>
      <rPr>
        <b/>
        <sz val="10"/>
        <color indexed="8"/>
        <rFont val="Arial"/>
        <family val="2"/>
      </rPr>
      <t xml:space="preserve">
Evidencias</t>
    </r>
    <r>
      <rPr>
        <sz val="10"/>
        <color indexed="8"/>
        <rFont val="Arial"/>
        <family val="2"/>
      </rPr>
      <t>: Seguimiento de la cobertura de inducción y evidencias de aplicabilidad de la Guía de Inducción.</t>
    </r>
  </si>
  <si>
    <t>Si se presenta la materialización del riesgo, se deben ejecutar las siguiente acciones cuyo objetivo principal es reducir los daños que se puedan producir (impacto): 
1. Videoconferencias con estrategias para el incremento de la cobertura y contingencias.</t>
  </si>
  <si>
    <r>
      <t>La Dirección de Atención y tratamiento solicita la</t>
    </r>
    <r>
      <rPr>
        <b/>
        <sz val="11"/>
        <rFont val="Arial Narrow"/>
        <family val="2"/>
      </rPr>
      <t xml:space="preserve"> eliminación de los riesgos</t>
    </r>
    <r>
      <rPr>
        <sz val="11"/>
        <rFont val="Arial Narrow"/>
        <family val="2"/>
      </rPr>
      <t xml:space="preserve"> R68: Insuficiencia de Planes Ocupacionales contextualizados que beneficien la resocialización de las PPL (Proceso Tratamiento Penitenciario), toda vez que se encuentra inmerso en el R75.
A su vez, solicitan eliminar el R37: Vulnerar el derecho a la libertad religiosa y de culto de la PPL (Proceso Atención Social) indicando: "</t>
    </r>
    <r>
      <rPr>
        <i/>
        <sz val="11"/>
        <rFont val="Arial Narrow"/>
        <family val="2"/>
      </rPr>
      <t xml:space="preserve">El riesgo 37 ya está inmerso en el nuevo plan". </t>
    </r>
    <r>
      <rPr>
        <sz val="11"/>
        <rFont val="Arial Narrow"/>
        <family val="2"/>
      </rPr>
      <t>Asimismo</t>
    </r>
    <r>
      <rPr>
        <i/>
        <sz val="11"/>
        <rFont val="Arial Narrow"/>
        <family val="2"/>
      </rPr>
      <t>, solicitan pasar el R35 PASAR A CONNOTACIÓN DE POSIBLE RIESGOS DE CORRUPCIÓN.</t>
    </r>
  </si>
  <si>
    <t>Oficina Asesora Juridica - Grupo Recursos y Conceptos</t>
  </si>
  <si>
    <t>Si se presenta la materialización del riesgo, se deben ejecutar las siguiente acciones cuyo objetivo principal es reducir los daños que se puedan producir (impacto): 
1. Realizar correcciones presentadas por el Min. Justicia y acogerlas en el proyecto que debe ser avalado por el Ministerio.</t>
  </si>
  <si>
    <r>
      <rPr>
        <b/>
        <sz val="11"/>
        <color indexed="8"/>
        <rFont val="Arial"/>
        <family val="2"/>
      </rPr>
      <t xml:space="preserve">Control 1: </t>
    </r>
    <r>
      <rPr>
        <sz val="11"/>
        <rFont val="Arial"/>
        <family val="2"/>
      </rPr>
      <t>La oficina Asesora Jurídica a través del Grupo de Recursos y conceptos ad</t>
    </r>
    <r>
      <rPr>
        <sz val="11"/>
        <color indexed="8"/>
        <rFont val="Arial"/>
        <family val="2"/>
      </rPr>
      <t xml:space="preserve">elanta proyecto de resolución que reglamenta el Régimen disciplinario de la población privada de la libertad, de acuerdo al marco normativo, así como su radicacón en el Ministerio de Justicia para su revisión y aprobación.
</t>
    </r>
    <r>
      <rPr>
        <b/>
        <sz val="11"/>
        <color indexed="8"/>
        <rFont val="Arial"/>
        <family val="2"/>
      </rPr>
      <t xml:space="preserve">
Evidencias: </t>
    </r>
    <r>
      <rPr>
        <sz val="11"/>
        <color indexed="8"/>
        <rFont val="Arial"/>
        <family val="2"/>
      </rPr>
      <t>Oficios radicados ante el Ministerio de Justicia y del Derecho.</t>
    </r>
  </si>
  <si>
    <t>Las Direcciones Regionales mediante oficio remiten a los ERON las inconsistencias presentadas en el aplicativo SISIPEC WEB, con el fin de ser validadas y actúen de conformidad.</t>
  </si>
  <si>
    <t>Si se presenta la materialización del riesgo, se deben ejecutar las siguiente acciones cuyo objetivo principal es reducir los daños que se puedan producir (impacto): 
1. Informar a la Oficina de Control Interno Disciplinario</t>
  </si>
  <si>
    <t>Posibilidad de afectación reputacional por incumplimiento en el tiempo de respuesta frente a información de solicitudes de beneficios administrativos, debido a la falta de control en el cumplimiento a los tiempos de respuesta.</t>
  </si>
  <si>
    <t>Incumplimiento en el tiempo de respuesta frente a información de solicitudes de beneficios administrativos</t>
  </si>
  <si>
    <t>Falta de control en el cumplimiento a los tiempos de respuesta.</t>
  </si>
  <si>
    <r>
      <rPr>
        <b/>
        <sz val="11"/>
        <color theme="1"/>
        <rFont val="Arial"/>
        <family val="2"/>
      </rPr>
      <t>Control 1:</t>
    </r>
    <r>
      <rPr>
        <sz val="11"/>
        <color theme="1"/>
        <rFont val="Arial"/>
        <family val="2"/>
      </rPr>
      <t xml:space="preserve"> Los Directores y los responsables de las áreas de jurídica de los Establecimientos de reclusión llevan registro en minuta y/o aplicativo GESDOC, de las solicitudes efectuadas por la PPL, así como la respuesta orientada.
En caso de que un derecho de petición o requerimiento de PPL llegue a la Oficina Asesora Jurídica, se verifica la ubicación del privado de la libertad, se solicita trámite de respuesta a la dirección del establecimiento, área jurídica del Eron y se solicita seguimiento por parte de DIREG.
</t>
    </r>
    <r>
      <rPr>
        <b/>
        <sz val="11"/>
        <color theme="1"/>
        <rFont val="Arial"/>
        <family val="2"/>
      </rPr>
      <t xml:space="preserve">Evidencias: </t>
    </r>
    <r>
      <rPr>
        <sz val="11"/>
        <color theme="1"/>
        <rFont val="Arial"/>
        <family val="2"/>
      </rPr>
      <t>Minuta y/o Gesdoc, correos</t>
    </r>
  </si>
  <si>
    <t>DIRECCIONES REGIONALES Y ERON
Oficina Asesora Jurídica (en caso de traslado)</t>
  </si>
  <si>
    <t>Adelantar brigadas jurídicas en los ERON, con el fin de sustanciar las hojas de vida de PPL, e informar  los requisitos para los beneficios administrativos.</t>
  </si>
  <si>
    <t>Si se presenta la materialización del riesgo, se deben ejecutar las siguiente acciones cuyo objetivo principal es reducir los daños que se puedan producir (impacto): 
1. Las Direcciones Regionales efectuarán un plan de trabajo para mitigar la contingencia en los ERON</t>
  </si>
  <si>
    <t>Inaplicación de los procedimientos relacionados con las remisiones y traslados.</t>
  </si>
  <si>
    <t xml:space="preserve"> Normas y lineamientos desactualizados.</t>
  </si>
  <si>
    <t>Posibilidad de afectación reputacional por la inaplicabilidad de los procedimientos relacionados con las remisiones y traslados, debido a  normas y lineamientos desactualizados.</t>
  </si>
  <si>
    <t>Oficina Asesora Jurídica  Grupo de Conceptos Jurídicos</t>
  </si>
  <si>
    <t xml:space="preserve">Elaborar un solo documento a través de la guía de remisiones y traslados, recopilando la documentación que el INPEC tiene aprobada sobre el tema, presentarla a la OFPLA </t>
  </si>
  <si>
    <t>Si se presenta la materialización del riesgo, se deben ejecutar las siguiente acciones cuyo objetivo principal es reducir los daños que se puedan producir (impacto): 
1. Atender oportunamente las consultas de las DIREG y ERON y generar los conceptos sobre el tema, hasta lograr la documentación y aprobación de la Guía.</t>
  </si>
  <si>
    <t>Perdida o manipulación de la información de traslados, remisiones, entregas y repatriados (Confidencialidad)</t>
  </si>
  <si>
    <t>Posibilidad de afectación reputacional por la perdida o manipulación de la información de traslados, remisiones, entregas y repatriados (Confidencialidad), debido a la falta de registro de información en bases de datos.</t>
  </si>
  <si>
    <t>Falta de registro de información en bases de datos para salvaguardar la información.</t>
  </si>
  <si>
    <t>Falta de trazabilidad en el cumplimiento en la notificación de los actos administrativos (traslados, remisiones, entregas y repatriados) a los correos autorizados</t>
  </si>
  <si>
    <t>Grupo Asuntos Penitenciarios</t>
  </si>
  <si>
    <r>
      <rPr>
        <b/>
        <sz val="11"/>
        <rFont val="Arial Narrow"/>
        <family val="2"/>
      </rPr>
      <t xml:space="preserve">Control 2: </t>
    </r>
    <r>
      <rPr>
        <sz val="11"/>
        <rFont val="Arial Narrow"/>
        <family val="2"/>
      </rPr>
      <t xml:space="preserve">El funcionario del grupo de Asuntos Penitenciarios notifica diariamente a las Direcciones Regionales para su cumplimiento, los actos administrativos  (traslados, remisiones, entregas y repatriaciones de PPL) a los correos electrónicos autorizados, previo aval o autorización de la Dirección General, así como por parte de  la coordinación de la dependencia.
</t>
    </r>
    <r>
      <rPr>
        <b/>
        <sz val="11"/>
        <rFont val="Arial Narrow"/>
        <family val="2"/>
      </rPr>
      <t>Evidencias:</t>
    </r>
    <r>
      <rPr>
        <sz val="11"/>
        <rFont val="Arial Narrow"/>
        <family val="2"/>
      </rPr>
      <t xml:space="preserve">  Correos electrónicos</t>
    </r>
  </si>
  <si>
    <r>
      <rPr>
        <b/>
        <sz val="11"/>
        <rFont val="Arial Narrow"/>
        <family val="2"/>
      </rPr>
      <t>Control 1:</t>
    </r>
    <r>
      <rPr>
        <sz val="11"/>
        <rFont val="Arial Narrow"/>
        <family val="2"/>
      </rPr>
      <t xml:space="preserve"> El funcionario del grupo de Asuntos Penitenciarios entrega informe estadístico a la Dirección General de manera mensual de la información registrada de los actos administrativos ( traslados, remisiones, entregas y repatriaciones de PPL),  en una matriz Excel consolidada.
</t>
    </r>
    <r>
      <rPr>
        <b/>
        <sz val="11"/>
        <rFont val="Arial Narrow"/>
        <family val="2"/>
      </rPr>
      <t>Evidencias</t>
    </r>
    <r>
      <rPr>
        <sz val="11"/>
        <rFont val="Arial Narrow"/>
        <family val="2"/>
      </rPr>
      <t>: Matriz en Excel, correos electrónicos, informe estadístico mensual.</t>
    </r>
  </si>
  <si>
    <t>Si se presenta la materialización del riesgo, se deben ejecutar las siguiente acciones cuyo objetivo principal es reducir los daños que se puedan producir (impacto): 
Informar de manera inmediata a la Dirección General de la situación presentada para tomar las medidas pertinentes.</t>
  </si>
  <si>
    <t>No adelantar los trámites de acuerdo al marco normativo (Ley 962 de 2005 y decreto 2469 de 2015) para el cumplimiento al pago de sentencias.</t>
  </si>
  <si>
    <t>Presión, injerencia, amenazas de terceros interesados en favorecer el pago de un fallo judicial.</t>
  </si>
  <si>
    <r>
      <rPr>
        <b/>
        <sz val="11"/>
        <color indexed="8"/>
        <rFont val="Arial"/>
        <family val="2"/>
      </rPr>
      <t>Control 1:</t>
    </r>
    <r>
      <rPr>
        <sz val="11"/>
        <color indexed="8"/>
        <rFont val="Arial"/>
        <family val="2"/>
      </rPr>
      <t xml:space="preserve"> La oficina Asesora Jurídica - Grupo de Liquidación de fallos judiciales y sentencias, realiza diariamente alimentación al cuadro Excel de radicación de  solicitudes de pago según GESDOC, con asignación de turno de llegada, con el fin de que no se presenten actos fuera del marco normativo.
</t>
    </r>
    <r>
      <rPr>
        <b/>
        <sz val="11"/>
        <color indexed="8"/>
        <rFont val="Arial"/>
        <family val="2"/>
      </rPr>
      <t xml:space="preserve">Evidencias: </t>
    </r>
    <r>
      <rPr>
        <sz val="11"/>
        <color indexed="8"/>
        <rFont val="Arial"/>
        <family val="2"/>
      </rPr>
      <t>Cuadro de Excel diligenciado</t>
    </r>
  </si>
  <si>
    <t>Oficina Asesora Jurídica - Grupo de Liquidación de fallos judiciales y sentencias</t>
  </si>
  <si>
    <t>Actualizar el procedimiento de reconocimiento y liquidación de sentencias y conciliaciones.</t>
  </si>
  <si>
    <t>Si se presenta la materialización del riesgo, se deben ejecutar las siguiente acciones cuyo objetivo principal es reducir los daños que se puedan producir (impacto): 
1. Presentar informe ante la Oficina de Control único Disciplinario.
2. Interponer la denuncia respectiva.
3. Oficiar al Consejo Superior de la Judicatura de la situación  si hace parte un abogado que presentó la solicitud de pago.</t>
  </si>
  <si>
    <t>Pérdida de oportunidad en la defensa del INPEC en  procesos  judiciales y administrativos</t>
  </si>
  <si>
    <t>Extemporaneidad en la defensa judicial  fuera de los terminos procesales, dificultad en la bùsqueda de   información probatoria  e insuficiencia de recursos tecnológicos y físicos por parte de los responsables de los procesos.</t>
  </si>
  <si>
    <t>Posibilidad de afectación económica y reputacional por la pérdida de oportunidad en la defensa del INPEC en  procesos  judiciales y administrativos; debido a la extemporaneidad en la defensa judicial  fuera de los terminos procesales, dificultad en la bùsqueda de   información probatoria  e insuficiencia de recursos tecnológicos y físicos por parte de los responsables de los procesos.</t>
  </si>
  <si>
    <r>
      <rPr>
        <b/>
        <sz val="11"/>
        <color indexed="8"/>
        <rFont val="Arial"/>
        <family val="2"/>
      </rPr>
      <t>Control 2:</t>
    </r>
    <r>
      <rPr>
        <sz val="11"/>
        <color indexed="8"/>
        <rFont val="Arial"/>
        <family val="2"/>
      </rPr>
      <t xml:space="preserve">La Oficina Asesora Jurídica a través del coordinador del Grupo de Jurisdicción Coactiva, Demandas y Defensa Judicial, una vez sea notificado los procesos por parte del despacho judicial  asigna a cada profesional (apoderado judicial), de forma inmediata y registrando en eKOGUI la asignación. 
</t>
    </r>
    <r>
      <rPr>
        <b/>
        <sz val="11"/>
        <color indexed="8"/>
        <rFont val="Arial"/>
        <family val="2"/>
      </rPr>
      <t>Evidencias:</t>
    </r>
    <r>
      <rPr>
        <sz val="11"/>
        <color indexed="8"/>
        <rFont val="Arial"/>
        <family val="2"/>
      </rPr>
      <t xml:space="preserve"> Reportes eKOGUI y cuadro de control por parte de cada apoderado</t>
    </r>
  </si>
  <si>
    <t>OFICINA ASESORA JURIDICA - GRUPO DE JURISDICCIÓN COACTIVA, DEMANDAS Y DEFENSA JUDICIAL</t>
  </si>
  <si>
    <r>
      <rPr>
        <b/>
        <sz val="11"/>
        <color indexed="8"/>
        <rFont val="Arial"/>
        <family val="2"/>
      </rPr>
      <t xml:space="preserve">Control 3: </t>
    </r>
    <r>
      <rPr>
        <sz val="11"/>
        <color indexed="8"/>
        <rFont val="Arial"/>
        <family val="2"/>
      </rPr>
      <t xml:space="preserve">El Jefe Oficina Asesora Jurídica mediante el coordinador del Grupo de Jurisdicción Coactiva, Demandas y Defensa Judicial  elabora los oficios a las Direcciones Regionales y/o ERON con el fin de que estos atiendan y envíen dentro de los términos   
</t>
    </r>
    <r>
      <rPr>
        <b/>
        <sz val="11"/>
        <color indexed="8"/>
        <rFont val="Arial"/>
        <family val="2"/>
      </rPr>
      <t>Evidencias:</t>
    </r>
    <r>
      <rPr>
        <sz val="11"/>
        <color indexed="8"/>
        <rFont val="Arial"/>
        <family val="2"/>
      </rPr>
      <t xml:space="preserve"> Correos, oficios, videoconferencias impartiendo instrucción y recordando el cumplimiento.</t>
    </r>
  </si>
  <si>
    <t>OFICINA ASESORA JURIDICA - GRUPO DE JURISDICCIÓN COACTIVA, DEMANDAS Y DEFENSA JUDICIAL
DIREG y ERON</t>
  </si>
  <si>
    <t>Informe mensual de los procesos  eKOGUI, con base en  las descargas que hace el responsable.</t>
  </si>
  <si>
    <t>Grupo de Jurisdicción Coactiva, Demandas y Defensa Judicial
GRUDE</t>
  </si>
  <si>
    <t>Si se presenta la materialización del riesgo, se deben ejecutar las siguiente acciones cuyo objetivo principal es reducir los daños que se puedan producir (impacto): 
 1.  El profesional informa de forma inmediata al coordinador, las razones de la situación del incumplimiento.
2.  El coordinador efectúa una retroalimentación con el funcionario.
3. Establecer mesa de trabajo inmediata con los demás apoderados para determinar estrategias y líneas de defensa.</t>
  </si>
  <si>
    <t>Posibilidad de afectación económica y reputacional por el incumplimiento en los términos legales establecidos para dar respuesta a tutelas debido a la dificultad en el acceso a la información, inoportuna actuación de los colaboradores del INPEC e insuficiencia de recursos tecnológicos y físicos.</t>
  </si>
  <si>
    <t>Incumplimiento en los términos legales establecidos para dar respuesta a tutelas</t>
  </si>
  <si>
    <t>Dificultad en el acceso a la información para responder las Tutelas, inoportuna actuación de los colaboradores del INPEC e insuficiencia de recursos tecnológicos y físicos.</t>
  </si>
  <si>
    <t>Oficina Asesora Juridica - Grupo tutelas
DIREG Y ERON</t>
  </si>
  <si>
    <t>Oficina Asesora Juridica - Grupo tutelas</t>
  </si>
  <si>
    <t>DIREG Y ERON</t>
  </si>
  <si>
    <r>
      <rPr>
        <b/>
        <sz val="11"/>
        <color theme="1"/>
        <rFont val="Arial"/>
        <family val="2"/>
      </rPr>
      <t xml:space="preserve">Control 1: </t>
    </r>
    <r>
      <rPr>
        <sz val="11"/>
        <color theme="1"/>
        <rFont val="Arial"/>
        <family val="2"/>
      </rPr>
      <t xml:space="preserve">La Oficina Asesora Jurídica - Grupo Tutelas, imparte capacitaciones e instrucciones del manejo del aplicativo SIJUR a las Direcciones Regionales y ERON a través de videoconferencia de manera semestral con el fin de ser implementado en la totalidad de DIREG y ERON.   
</t>
    </r>
    <r>
      <rPr>
        <b/>
        <sz val="11"/>
        <color theme="1"/>
        <rFont val="Arial"/>
        <family val="2"/>
      </rPr>
      <t xml:space="preserve">Evidencias: </t>
    </r>
    <r>
      <rPr>
        <sz val="11"/>
        <color theme="1"/>
        <rFont val="Arial"/>
        <family val="2"/>
      </rPr>
      <t>Actas de instrucción y Guía del aplicativo SIJUR.</t>
    </r>
  </si>
  <si>
    <r>
      <rPr>
        <b/>
        <sz val="11"/>
        <color theme="1"/>
        <rFont val="Arial"/>
        <family val="2"/>
      </rPr>
      <t>Control 2:</t>
    </r>
    <r>
      <rPr>
        <sz val="11"/>
        <color theme="1"/>
        <rFont val="Arial"/>
        <family val="2"/>
      </rPr>
      <t xml:space="preserve"> La Oficina Asesora Jurídica a través del coordinador del Grupo de Tutelas, una vez sea notificada la tutela por parte del despacho judicial, las asigna al responsable del GRUTU con el fin de que ejecute el cargue de información en el aplicativo dispuesto para tal fin.  
</t>
    </r>
    <r>
      <rPr>
        <b/>
        <sz val="11"/>
        <color theme="1"/>
        <rFont val="Arial"/>
        <family val="2"/>
      </rPr>
      <t xml:space="preserve">
Evidencias: </t>
    </r>
    <r>
      <rPr>
        <sz val="11"/>
        <color theme="1"/>
        <rFont val="Arial"/>
        <family val="2"/>
      </rPr>
      <t xml:space="preserve">Registro de asignación en SIJUR.     </t>
    </r>
  </si>
  <si>
    <r>
      <rPr>
        <b/>
        <sz val="11"/>
        <color theme="1"/>
        <rFont val="Arial"/>
        <family val="2"/>
      </rPr>
      <t xml:space="preserve">Control 3: </t>
    </r>
    <r>
      <rPr>
        <sz val="11"/>
        <color theme="1"/>
        <rFont val="Arial"/>
        <family val="2"/>
      </rPr>
      <t xml:space="preserve">El coordinador del grupo de tutelas convoca de manera semestral al grupo de trabajo, con el fin de retroalimentar normativa y jurisprudencialmente doctrina de las altas cortes que sirven para fortalecer la defensa institucional.
</t>
    </r>
    <r>
      <rPr>
        <b/>
        <sz val="11"/>
        <color theme="1"/>
        <rFont val="Arial"/>
        <family val="2"/>
      </rPr>
      <t>Evidencias:</t>
    </r>
    <r>
      <rPr>
        <sz val="11"/>
        <color theme="1"/>
        <rFont val="Arial"/>
        <family val="2"/>
      </rPr>
      <t xml:space="preserve"> Correos electrónicos o actas de reunión.              </t>
    </r>
  </si>
  <si>
    <r>
      <rPr>
        <b/>
        <sz val="11"/>
        <color theme="1"/>
        <rFont val="Arial"/>
        <family val="2"/>
      </rPr>
      <t>Control 4:</t>
    </r>
    <r>
      <rPr>
        <sz val="11"/>
        <color theme="1"/>
        <rFont val="Arial"/>
        <family val="2"/>
      </rPr>
      <t xml:space="preserve"> La Oficina Asesora Jurídica - Grupo Tutelas diariamente con base en el requerimiento de los juzgados, registra a través del aplicativo SIJUR, las comunicaciones de fallo, el requerimiento, incidentes de desacato y sanciones por el cumplimiento de las órdenes judiciales presentadas y el estado de las mismas.                                  
</t>
    </r>
    <r>
      <rPr>
        <b/>
        <sz val="11"/>
        <color theme="1"/>
        <rFont val="Arial"/>
        <family val="2"/>
      </rPr>
      <t xml:space="preserve">Evidencias: </t>
    </r>
    <r>
      <rPr>
        <sz val="11"/>
        <color theme="1"/>
        <rFont val="Arial"/>
        <family val="2"/>
      </rPr>
      <t>Reportes y consulta SIJUR.</t>
    </r>
  </si>
  <si>
    <r>
      <rPr>
        <b/>
        <sz val="11"/>
        <color theme="1"/>
        <rFont val="Arial"/>
        <family val="2"/>
      </rPr>
      <t>Control 5:</t>
    </r>
    <r>
      <rPr>
        <sz val="11"/>
        <color theme="1"/>
        <rFont val="Arial"/>
        <family val="2"/>
      </rPr>
      <t xml:space="preserve"> El responsable del área de Jurídica de la DIREG (junto con los responsables de demandas y tutelas) y ERON, mensualmente verifican el cumplimiento de los términos de las acciones en todas sus etapas procesales a través de una matriz Excel para tutelas e incidentes. Los responsables en los ERON diligencian la matriz y la envían por correo electrónico con oficio remisorio por parte de la dirección del ERON, a más tardar el tercer día hábil del mes al área jurídica en la DIREG.
</t>
    </r>
    <r>
      <rPr>
        <b/>
        <sz val="11"/>
        <color theme="1"/>
        <rFont val="Arial"/>
        <family val="2"/>
      </rPr>
      <t>Evidencias:</t>
    </r>
    <r>
      <rPr>
        <sz val="11"/>
        <color theme="1"/>
        <rFont val="Arial"/>
        <family val="2"/>
      </rPr>
      <t xml:space="preserve"> Matrices diligenciadas, correos electrónicos y oficios. </t>
    </r>
  </si>
  <si>
    <t>Si se presenta la materialización del riesgo, se deben ejecutar las siguiente acciones cuyo objetivo principal es reducir los daños que se puedan producir (impacto): 
1. Se impugna el fallo de tutela, y las acciones legales en contra de la institución.
2. Incidentes de nulidad por imposibilidad de cumplimiento.
3. Las Direcciones Regionales efectuarán retroalimentación a sus ERON adscritos de la situación presentada.</t>
  </si>
  <si>
    <t>Posibilidad de afectación económica y reputacional debido a la proyección de Actos administrativos sin verificación de la existencia de embargos que afectan las cuentas bancarias del Instituto debido a procesos ejecutivos que obligan el pago inmediato al INPEC.</t>
  </si>
  <si>
    <t xml:space="preserve">Proyección de Actos administrativos sin verificación de la existencia de embargos </t>
  </si>
  <si>
    <t xml:space="preserve"> Procesos ejecutivos que obligan el pago inmediato al INPEC.</t>
  </si>
  <si>
    <r>
      <rPr>
        <b/>
        <sz val="10"/>
        <color indexed="8"/>
        <rFont val="Arial Narrow"/>
        <family val="2"/>
      </rPr>
      <t>Control 1</t>
    </r>
    <r>
      <rPr>
        <sz val="10"/>
        <color indexed="8"/>
        <rFont val="Arial Narrow"/>
        <family val="2"/>
      </rPr>
      <t xml:space="preserve"> : El Jefe Oficina Asesora Jurídica - mediante el Grupo de Liquidación de fallos judiciales y sentencias y el profesional de Grupo designado realiza reuniones con el Grupo Contable de Corporativa para verificar y cruzar la información de embargos. 
</t>
    </r>
    <r>
      <rPr>
        <b/>
        <sz val="10"/>
        <color indexed="8"/>
        <rFont val="Arial Narrow"/>
        <family val="2"/>
      </rPr>
      <t>Evidencias:</t>
    </r>
    <r>
      <rPr>
        <sz val="10"/>
        <color indexed="8"/>
        <rFont val="Arial Narrow"/>
        <family val="2"/>
      </rPr>
      <t xml:space="preserve"> Actas de reunión y correo electrónicos.</t>
    </r>
  </si>
  <si>
    <t>Bimensual</t>
  </si>
  <si>
    <t xml:space="preserve">Suministrar la información necesaria al apoderado para que ejerza la defensa, en casos de procesos ejecutivos y cuentas embargadas.           Generar reporte bimensual para cerrar proceso en eKOGUI.                                                                     </t>
  </si>
  <si>
    <t>Si se presenta la materialización del riesgo, se deben ejecutar las siguiente acciones cuyo objetivo principal es reducir los daños que se puedan producir (impacto): 
1.  Informar a la Jefatura y al GRUDE para que inicien el levantamiento del embargo.                         2. Se verifica el estado del proceso si ya fue pagado y se actualiza cuadro para Contabilidad y Tesorería.</t>
  </si>
  <si>
    <t>Posibilidad de afectación económica y reputacional por incumplimiento en la proyección y liquidación del pago de sentencias, procesos ejecutivos, sanciones y conciliaciones, debido a la insuficiencia de profesionales y su estabilidad laboral, para proyectar las liquidaciones y resoluciones, así como el exceso de trabajo.</t>
  </si>
  <si>
    <t xml:space="preserve">Incumplimiento en la proyección y liquidación de pago de  sentencias, procesos ejecutivos, sanciones y conciliaciones. </t>
  </si>
  <si>
    <t xml:space="preserve"> Insuficiencia de profesionales y su estabilidad laboral para proyectar las liquidaciones y resoluciones, así como el exceso de trabajo.</t>
  </si>
  <si>
    <r>
      <rPr>
        <b/>
        <sz val="11"/>
        <color indexed="8"/>
        <rFont val="Arial"/>
        <family val="2"/>
      </rPr>
      <t>CONTROL 2</t>
    </r>
    <r>
      <rPr>
        <sz val="11"/>
        <color indexed="8"/>
        <rFont val="Arial"/>
        <family val="2"/>
      </rPr>
      <t xml:space="preserve"> : El Jefe Oficina Asesora Jurídica - mediante el Grupo de Liquidación de fallos judiciales y sentencias y el profesional de Grupo designado realiza registro en cuadro Excel de todos los pagos realizados por el rubro de sentencias..
</t>
    </r>
    <r>
      <rPr>
        <b/>
        <sz val="11"/>
        <color indexed="8"/>
        <rFont val="Arial"/>
        <family val="2"/>
      </rPr>
      <t>Evidencias:</t>
    </r>
    <r>
      <rPr>
        <sz val="11"/>
        <color indexed="8"/>
        <rFont val="Arial"/>
        <family val="2"/>
      </rPr>
      <t xml:space="preserve"> Archivo Excel "Pagos Realizados"</t>
    </r>
  </si>
  <si>
    <r>
      <rPr>
        <b/>
        <sz val="11"/>
        <color indexed="8"/>
        <rFont val="Arial"/>
        <family val="2"/>
      </rPr>
      <t>Control 1:</t>
    </r>
    <r>
      <rPr>
        <sz val="11"/>
        <color indexed="8"/>
        <rFont val="Arial"/>
        <family val="2"/>
      </rPr>
      <t xml:space="preserve"> El Jefe Oficina Asesora Jurídica - mediante el Grupo de Liquidación de fallos judiciales y sentencias,  cuenta con un cuadro manual diligenciado diariamente en donde se lleva el registro de liquidación, solicitud de CDP, No de resolución de pago y responsable de avance, el cual es diligenciado conforme salga la liquidación y las resoluciones, como control del avance a la ejecución presupuestal. 
</t>
    </r>
    <r>
      <rPr>
        <b/>
        <sz val="11"/>
        <color indexed="8"/>
        <rFont val="Arial"/>
        <family val="2"/>
      </rPr>
      <t xml:space="preserve">
Evidencias:</t>
    </r>
    <r>
      <rPr>
        <sz val="11"/>
        <color indexed="8"/>
        <rFont val="Arial"/>
        <family val="2"/>
      </rPr>
      <t xml:space="preserve"> Cuadro manual en físico</t>
    </r>
  </si>
  <si>
    <t>Oficina Asesora Jurídica - Subdirección de Talento Humano - Grupo de Liquidación de fallos judiciales y sentencias</t>
  </si>
  <si>
    <t>Realizar informe y generar reporte de avance al cumplimiento de la ejecución presupuestal.</t>
  </si>
  <si>
    <t>Si se presenta la materialización del riesgo, se deben ejecutar las siguiente acciones cuyo objetivo principal es reducir los daños que se puedan producir (impacto): 
1. Si se presenta a mitad de semestre bajo incumplimiento en la ejecución presupuestal, se efectuará una brigada de contingencia con personal de apoyo de los otras áreas competentes en el tema.
2. Se informará a las instancias pertinentes para realizar la respectiva devolución.</t>
  </si>
  <si>
    <r>
      <rPr>
        <b/>
        <sz val="10"/>
        <color theme="1"/>
        <rFont val="Arial"/>
        <family val="2"/>
      </rPr>
      <t xml:space="preserve">Control 1: </t>
    </r>
    <r>
      <rPr>
        <sz val="10"/>
        <color theme="1"/>
        <rFont val="Arial"/>
        <family val="2"/>
      </rPr>
      <t xml:space="preserve"> La Oficina Asesora Jurídica a través del Grupo de Recursos y Conceptos, responde dentro de los términos las solicitudes y conceptos de las DIREG y ERON ,  entre ellas las relacionadas con remisiones y traslados de la PPL.   
</t>
    </r>
    <r>
      <rPr>
        <b/>
        <sz val="10"/>
        <color theme="1"/>
        <rFont val="Arial"/>
        <family val="2"/>
      </rPr>
      <t>Evidencias:</t>
    </r>
    <r>
      <rPr>
        <sz val="10"/>
        <color theme="1"/>
        <rFont val="Arial"/>
        <family val="2"/>
      </rPr>
      <t xml:space="preserve"> Oficios, matriz en excel con relación de trámites realizados sobre el tema.</t>
    </r>
  </si>
  <si>
    <r>
      <rPr>
        <b/>
        <sz val="10"/>
        <color theme="1"/>
        <rFont val="Arial"/>
        <family val="2"/>
      </rPr>
      <t>Control 1:</t>
    </r>
    <r>
      <rPr>
        <sz val="10"/>
        <color theme="1"/>
        <rFont val="Arial"/>
        <family val="2"/>
      </rPr>
      <t xml:space="preserve"> La Subdirección de Atención Psicosocial - Grupo de Atención Psicosocial realiza seguimiento a las entregas efectuadas por ingreso a las PPL, frente a los incumplimientos presentados, se realiza retroalimentación a las Direcciones Regionales para que a su vez lleven a cabo seguimiento a los establecimientos de sus jurisdicciones donde se presentaron las novedades, a fin de avanzar con acciones de mejora para garantizar las entregas completas de dotación.
</t>
    </r>
    <r>
      <rPr>
        <b/>
        <sz val="10"/>
        <color theme="1"/>
        <rFont val="Arial"/>
        <family val="2"/>
      </rPr>
      <t>Evidencias:</t>
    </r>
    <r>
      <rPr>
        <sz val="10"/>
        <color theme="1"/>
        <rFont val="Arial"/>
        <family val="2"/>
      </rPr>
      <t xml:space="preserve"> Consolidados mensuales de las matrices de reportes de entrega de elementos de ingreso. </t>
    </r>
  </si>
  <si>
    <t>Solicitar a las Direcciones Regionales, informes de gestión presupuestal de los establecimientos con incumplimientos en las entregas de dotación kits de aseo y elementos de cama a la PPL que ingresa con detención intramural, en los cuales relacionen presupuesto asignado, presupuesto ejecutado, con descripción de cantidad de elementos adquiridos, valor unitario, valor total y cantidad de elementos entregados a la PPL, así como estudio de necesidades a fin de incluir la necesidad en el anteproyecto de presupuesto.</t>
  </si>
  <si>
    <t xml:space="preserve">Si se presenta la materialización del riesgo, se deben ejecutar las siguiente acciones cuyo objetivo principal es reducir los daños que se puedan producir (impacto): 
1. Presentar la necesidad presupuestal ante la oficina asesora de Planeación a fin de obtener los recursos necesarios para la adquisición de los elementos que deben suministrarse al total de la PPL que ingresa con detención intramural a los ERON a cargo del INPEC.
</t>
  </si>
  <si>
    <r>
      <rPr>
        <b/>
        <sz val="10"/>
        <color theme="1"/>
        <rFont val="Arial"/>
        <family val="2"/>
      </rPr>
      <t>Control 1:</t>
    </r>
    <r>
      <rPr>
        <sz val="10"/>
        <color theme="1"/>
        <rFont val="Arial"/>
        <family val="2"/>
      </rPr>
      <t xml:space="preserve"> La Subdirección de Atención Psicosocial - Grupo de Atención Psicosocial realiza seguimiento a la matriz de eventos de conducta suicida en la  PPL, respecto de los eventos que se presentan, se realiza retroalimentación a las Direcciones Regionales a fin de evidenciar los factores de riesgo para la implementación y formulación de acciones de prevención de la conducta suicida. 
</t>
    </r>
    <r>
      <rPr>
        <b/>
        <sz val="10"/>
        <color theme="1"/>
        <rFont val="Arial"/>
        <family val="2"/>
      </rPr>
      <t>Evidencias:</t>
    </r>
    <r>
      <rPr>
        <sz val="10"/>
        <color theme="1"/>
        <rFont val="Arial"/>
        <family val="2"/>
      </rPr>
      <t xml:space="preserve"> Matriz de seguimiento de la conducta suicida.</t>
    </r>
  </si>
  <si>
    <t xml:space="preserve">Si se presenta la materialización del riesgo, se debe ejecutar las siguientes acciones cuyo objetivo principal es reducir los daños que se puedan producir (Impacto):
1.  Seguimiento a los eventos de conducta suicida del drive de reporte.
2, Diseño de un programa de preservación del suicidio y preservación de la vida. </t>
  </si>
  <si>
    <r>
      <rPr>
        <b/>
        <sz val="11"/>
        <rFont val="Arial Narrow"/>
        <family val="2"/>
      </rPr>
      <t xml:space="preserve">Control 1: </t>
    </r>
    <r>
      <rPr>
        <sz val="11"/>
        <rFont val="Arial Narrow"/>
        <family val="2"/>
      </rPr>
      <t xml:space="preserve">La Subdirección de Atención Psicosocial - Grupo de Atención Psicosocial realiza la implementación de la cartilla  de prevención del consumo de SPA y realizara seguimiento de la PPL participante y el impacto del programa a través de los reporte que remiten las Direcciones Regionales.
</t>
    </r>
    <r>
      <rPr>
        <b/>
        <sz val="11"/>
        <rFont val="Arial Narrow"/>
        <family val="2"/>
      </rPr>
      <t xml:space="preserve">Evidencias: </t>
    </r>
    <r>
      <rPr>
        <sz val="11"/>
        <rFont val="Arial Narrow"/>
        <family val="2"/>
      </rPr>
      <t>Reporte a nivel nacional</t>
    </r>
  </si>
  <si>
    <t xml:space="preserve">Solicitar a las Direcciones Regionales seguimiento trimestral a la implementación del programa de prevención de consumo de SPA. </t>
  </si>
  <si>
    <t xml:space="preserve">Si se presenta la materialización del riesgo, se debe ejecutar las siguientes acciones cuyo objetivo principal es reducir los daños que se puedan producir (Impacto):
1.  Seguimiento de la implementación del programa a través del drive. </t>
  </si>
  <si>
    <t>Posibilidad de afectación económica y reputacional por la pérdida de oportunidad en la defensa del INPEC en  procesos  judiciales y administrativos; debido a la extemporaneidad en la defensa judicial  fuera de los términos procesales, dificultad en la búsqueda de   información probatoria  e insuficiencia de recursos tecnológicos y físicos por parte de los responsables de los procesos.</t>
  </si>
  <si>
    <t>Extemporaneidad en la defensa judicial  fuera de los términos procesales, dificultad en la búsqueda de   información probatoria  e insuficiencia de recursos tecnológicos y físicos por parte de los responsables de los procesos.</t>
  </si>
  <si>
    <t>Oficina Asesora Jurídica - Grupo tutelas
DIREG Y ERON</t>
  </si>
  <si>
    <t>Oficina Asesora Jurídica - Grupo tutelas</t>
  </si>
  <si>
    <t>Si se presenta la materialización del riesgo, se deben ejecutar las siguiente acciones cuyo objetivo principal es reducir los daños que se puedan producir (impacto): 
1. En caso de identificarse solicitudes sin tramite estas deberán atenderse de forma inmediata  previo cumplimiento de requisitos.</t>
  </si>
  <si>
    <r>
      <rPr>
        <b/>
        <sz val="11"/>
        <rFont val="Arial Narrow"/>
        <family val="2"/>
      </rPr>
      <t xml:space="preserve">Control 1: </t>
    </r>
    <r>
      <rPr>
        <sz val="11"/>
        <rFont val="Arial Narrow"/>
        <family val="2"/>
      </rPr>
      <t xml:space="preserve">El responsable de Educación debe revisar y validar que la PPL identificada como iletrada corresponda con esta condición en la ficha de ingreso y certificados presentados.
</t>
    </r>
    <r>
      <rPr>
        <b/>
        <sz val="11"/>
        <rFont val="Arial Narrow"/>
        <family val="2"/>
      </rPr>
      <t>Evidencias:</t>
    </r>
    <r>
      <rPr>
        <sz val="11"/>
        <rFont val="Arial Narrow"/>
        <family val="2"/>
      </rPr>
      <t xml:space="preserve"> Ficha de ingreso y reporte al nivel central.
Control no documentado</t>
    </r>
  </si>
  <si>
    <r>
      <rPr>
        <b/>
        <sz val="11"/>
        <rFont val="Arial Narrow"/>
        <family val="2"/>
      </rPr>
      <t>Control 1:</t>
    </r>
    <r>
      <rPr>
        <sz val="11"/>
        <rFont val="Arial Narrow"/>
        <family val="2"/>
      </rPr>
      <t xml:space="preserve"> La Subdirección de Desarrollo de Habilidades Productivas,  DIREG y ERON,  desarrollan la  planificación, organización registros fotográficos  y control de aquellas actividades relacionadas con el envió de  mercancía  o productos  desde  el establecimientos  hasta la Sede Central .                                                                                                                                      Se tendrá  a una persona  para llevar  controles de entrega de producto  a la trasportadora . 
</t>
    </r>
    <r>
      <rPr>
        <b/>
        <sz val="11"/>
        <rFont val="Arial Narrow"/>
        <family val="2"/>
      </rPr>
      <t xml:space="preserve">Evidencias:  </t>
    </r>
    <r>
      <rPr>
        <sz val="11"/>
        <rFont val="Arial Narrow"/>
        <family val="2"/>
      </rPr>
      <t>Planillas  de  reporte.</t>
    </r>
  </si>
  <si>
    <t xml:space="preserve">Realizar seguimiento de la implementación del control mediante verificación de las actas en la  carpeta compartida a todos los responsables de sistemas de las regionales </t>
  </si>
  <si>
    <t>Oficina de Sistemas de Información</t>
  </si>
  <si>
    <t>Jefe de la Oficina de Control Interno e integrantes de los grupos de trabajo Evaluación y Seguimiento, Enfoque hacía la prevención y Evaluación  a la gestión del riesgo</t>
  </si>
  <si>
    <t>Si se presenta la materialización del riesgo, se deben ejecutar las siguiente acciones cuyo objetivo principal es reducir los daños que se puedan producir (impacto): 
1.Socializar con el equipo de control interno la situación evidenciada y aplicar las medidas correctivas y preventivas para que no se materialice nuevamente el riesgo-
2.El Funcionario asignado como líder de la auditoría consolidará el informe final y lo socializará con el grupo de trabajo a fin de identificar la posible omisión de requisitos técnicos.</t>
  </si>
  <si>
    <r>
      <rPr>
        <b/>
        <sz val="11"/>
        <color indexed="8"/>
        <rFont val="Arial"/>
        <family val="2"/>
      </rPr>
      <t xml:space="preserve">Control 1: </t>
    </r>
    <r>
      <rPr>
        <sz val="11"/>
        <rFont val="Arial"/>
        <family val="2"/>
      </rPr>
      <t>La oficina Asesora Jurídica a través del Grupo de Recursos y conceptos ad</t>
    </r>
    <r>
      <rPr>
        <sz val="11"/>
        <color indexed="8"/>
        <rFont val="Arial"/>
        <family val="2"/>
      </rPr>
      <t xml:space="preserve">elanta proyecto de resolución que reglamenta el Régimen disciplinario de la población privada de la libertad, de acuerdo al marco normativo, así como su radicación en el Ministerio de Justicia para su revisión y aprobación.
</t>
    </r>
    <r>
      <rPr>
        <b/>
        <sz val="11"/>
        <color indexed="8"/>
        <rFont val="Arial"/>
        <family val="2"/>
      </rPr>
      <t xml:space="preserve">
Evidencias: </t>
    </r>
    <r>
      <rPr>
        <sz val="11"/>
        <color indexed="8"/>
        <rFont val="Arial"/>
        <family val="2"/>
      </rPr>
      <t>Oficios radicados ante el Ministerio de Justicia y del Derecho.</t>
    </r>
  </si>
  <si>
    <t>Oficina Asesora Jurídica - Grupo Recursos y Conceptos</t>
  </si>
  <si>
    <t xml:space="preserve">Si se presenta la materialización del riesgo, se deben ejecutar las siguiente acciones cuyo objetivo principal es reducir los daños que se puedan producir (impacto): 
1. Notificar al Jefe de la Oficina de Control Interno y a los operadores (Control Interno Disciplinario , procuraduría , fiscalía, etc.)
2. Realizar campañas preventivas con los funcionarios de la oficina en temas alusivos a: Código de integridad, código de ética, código único disciplinario.
</t>
  </si>
  <si>
    <r>
      <rPr>
        <b/>
        <sz val="11"/>
        <rFont val="Arial"/>
        <family val="2"/>
      </rPr>
      <t xml:space="preserve">Control 2:  </t>
    </r>
    <r>
      <rPr>
        <sz val="11"/>
        <rFont val="Arial"/>
        <family val="2"/>
      </rPr>
      <t xml:space="preserve">El Jefe Oficina de Control Interno y su equipo de trabajo en el desarrollo de sus funciones ejecutan el Procedimiento PV-CI-P01 "v3 AUDITORIA INTERNA DE GESTIÓN" y la normativa aplicable a cada informe de ley y de seguimiento con la revisión del jefe de oficina. 
</t>
    </r>
    <r>
      <rPr>
        <b/>
        <sz val="11"/>
        <rFont val="Arial"/>
        <family val="2"/>
      </rPr>
      <t xml:space="preserve">
Evidencias: </t>
    </r>
    <r>
      <rPr>
        <sz val="11"/>
        <rFont val="Arial"/>
        <family val="2"/>
      </rPr>
      <t xml:space="preserve">Informes, página Institucional, Correo electrónico, normograma </t>
    </r>
  </si>
  <si>
    <t>Falta de cumplimiento por las DIREG de las sesiones del Comité CRAET</t>
  </si>
  <si>
    <r>
      <rPr>
        <b/>
        <sz val="11"/>
        <rFont val="Arial Narrow"/>
        <family val="2"/>
      </rPr>
      <t>Control 1:</t>
    </r>
    <r>
      <rPr>
        <sz val="11"/>
        <rFont val="Arial Narrow"/>
        <family val="2"/>
      </rPr>
      <t xml:space="preserve"> Los Comandantes de Vigilancia de los Establecimientos en la relación general que menciona el artículo 14 de la resolución 6349 de 2016, efectuada una vez al mes y extraordinariamente cuando sea necesario,  retroalimenta al personal del Cuerpo de Custodia y Vigilancia sobre el Código de Integridad,  principios y valores del servidor público, lecciones aprendidas y código disciplinario.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Evidencias: </t>
    </r>
    <r>
      <rPr>
        <sz val="11"/>
        <rFont val="Arial Narrow"/>
        <family val="2"/>
      </rPr>
      <t xml:space="preserve">
ERON emite actas de relación general.
DIREG consolida actas de ERON y emite informe a la DICUV
DICUV emite informe final consolidando información a nivel nacional.</t>
    </r>
  </si>
  <si>
    <t xml:space="preserve">Si se presenta la materialización del riesgo, se deben ejecutar las siguiente acciones cuyo objetivo principal es reducir los daños que se puedan producir (impacto): 
1. El Director del Establecimiento por intermedio de la Unidad de Policía Judicial del ERON instaura la denuncia penal o la investigación disciplinaria en contra del funcionario según sea el caso </t>
  </si>
  <si>
    <t>Posibilidad de recibir o solicitar cualquier dádiva o beneficio a nombre propio o de terceros a cambio de modificar la información registrada en las actas COSAL con relación al suministro de alimentación.</t>
  </si>
  <si>
    <t>Favorecimiento de terceros para evitar sanciones económicas</t>
  </si>
  <si>
    <r>
      <rPr>
        <b/>
        <sz val="11"/>
        <rFont val="Arial Narrow"/>
        <family val="2"/>
      </rPr>
      <t xml:space="preserve">Control 1: </t>
    </r>
    <r>
      <rPr>
        <sz val="11"/>
        <rFont val="Arial Narrow"/>
        <family val="2"/>
      </rPr>
      <t xml:space="preserve">La Subdirección de Atención en Salud, Grupo de Alimentación realiza capacitación permanente orientada a mejora  la calidad de la información reportada en el acta COSAL, por medio de retroalimentación del proceso, asesoría telefónica, videoconferencias, visitas técnicas con las Direcciones Regionales y establecimientos .
</t>
    </r>
    <r>
      <rPr>
        <b/>
        <sz val="11"/>
        <rFont val="Arial Narrow"/>
        <family val="2"/>
      </rPr>
      <t>Evidencias:</t>
    </r>
    <r>
      <rPr>
        <sz val="11"/>
        <rFont val="Arial Narrow"/>
        <family val="2"/>
      </rPr>
      <t xml:space="preserve"> Actas y/o correos</t>
    </r>
  </si>
  <si>
    <t xml:space="preserve">Subdirección de Atención en Salud, Grupo de Alimentación </t>
  </si>
  <si>
    <t>Retroalimentar a los establecimientos de las falencias en la evaluación detectadas, bien sea por la actas COSAL o por las vistas efectuadas por el INPEC, entes de control o por la ciudadanía.</t>
  </si>
  <si>
    <t>Subdirección de atención en Salud- Grupo de Alimentación</t>
  </si>
  <si>
    <t>Identificación de la problemática nacional de alimentación, por medio de la monitorización de los reportes de cada uno de los establecimientos, realizando el análisis de la información y emitiendo el diagnóstico al supervisor del contrato.</t>
  </si>
  <si>
    <t>Subdirección de atención en Salud - Grupo Alimentación</t>
  </si>
  <si>
    <t>Si se presenta la materialización del riesgo, se deben ejecutar las siguiente acciones cuyo objetivo principal es reducir los daños que se puedan producir (impacto): 
1. Remitir informe a la Dirección Regional a la cual pertenece el ERON.
2. Remitir informe de lo evidenciado a la oficina de  control interno Disciplinario.</t>
  </si>
  <si>
    <t>Subdirección de atención en Salud- Grupo de Servicios de Salud</t>
  </si>
  <si>
    <t>Si se presenta la materialización del riesgo, se deben ejecutar las siguiente acciones cuyo objetivo principal es reducir los daños que se puedan producir (impacto): 
1. Requerir al establecimiento para que se realice la respectiva investigación y reporte al área de Control Interno Disciplinario.
2. Solicitar apoyo a las Direcciones Regionales para el seguimiento pertinente.</t>
  </si>
  <si>
    <t xml:space="preserve">1. Desconocimiento de los funcionarios de los procesos, procedimientos, lineamientos, directrices, etc. 
2. Alta rotación de los funcionarios del Cuerpo de Custodia y Vigilancia y/o del Cuerpo Administrativo, responsables de la administración de las actividades ocupacionales. </t>
  </si>
  <si>
    <t xml:space="preserve">1. Falta de principios y ética profesional de funcionario.
2. Presión de un funcionario influyente dentro del ERON
3.Sistemas de información susceptibles de manipulación o adulteración de documentos.
4. Omisión de procedimientos como el costeo de producción diaria, así como del registro y control de inventarios.
5.Uso de instalaciones, materia prima, insumos y/o ocupación de PPL en otro tipo de actividades diferentes a la asignada.
</t>
  </si>
  <si>
    <t>Unidades de contratación del Inpec</t>
  </si>
  <si>
    <t>Si se presenta la materialización del riesgo, se deben ejecutar las siguiente acciones cuyo objetivo principal es reducir los daños que se puedan producir (impacto): 
1. Separar de funciones al funcionario implicado.
2.  Notificar al Director General de la situación presentada para tomar las medidas  pertinentes.
3, Notificar la situación a los órganos de control correspondientes</t>
  </si>
  <si>
    <r>
      <rPr>
        <b/>
        <sz val="11"/>
        <rFont val="Arial Narrow"/>
        <family val="2"/>
      </rPr>
      <t xml:space="preserve">Control 1: </t>
    </r>
    <r>
      <rPr>
        <sz val="11"/>
        <rFont val="Arial Narrow"/>
        <family val="2"/>
      </rPr>
      <t xml:space="preserve">Los Grupos de Administración de Bienes Muebles, Armamento e intendencia, vehículos, logístico, seguros, socializan de manera semestral mediante videoconferencia, correo masivo,  oficios con el fin de que se cumplan con los lineamientos plasmados en Manuales, Guías, Procedimientos. 
</t>
    </r>
    <r>
      <rPr>
        <b/>
        <sz val="11"/>
        <rFont val="Arial Narrow"/>
        <family val="2"/>
      </rPr>
      <t>Evidencias:</t>
    </r>
    <r>
      <rPr>
        <sz val="11"/>
        <rFont val="Arial Narrow"/>
        <family val="2"/>
      </rPr>
      <t xml:space="preserve"> Actas, correos,  Oficios</t>
    </r>
  </si>
  <si>
    <t>Grupos de: 
Administración de Bienes Muebles, Armamento e intendencia, vehículos, logístico, seguros.</t>
  </si>
  <si>
    <t>Conciliación periódica de bienes y responsables</t>
  </si>
  <si>
    <t>Unidades de almacén del INPEC</t>
  </si>
  <si>
    <t>Si se presenta la materialización del riesgo, se deben ejecutar las siguiente acciones cuyo objetivo principal es reducir los daños que se puedan producir (impacto): 
1. Requerimiento formal al responsable
2. Dar traslado a la Oficina de Control Interno Disciplinario</t>
  </si>
  <si>
    <r>
      <rPr>
        <b/>
        <sz val="11"/>
        <rFont val="Arial Narrow"/>
        <family val="2"/>
      </rPr>
      <t>Control 2:</t>
    </r>
    <r>
      <rPr>
        <sz val="11"/>
        <rFont val="Arial Narrow"/>
        <family val="2"/>
      </rPr>
      <t xml:space="preserve"> Los grupos de: administración de Bienes Muebles, Armamento e intendencia, vehículos, logístico, seguros. DIREG /ERON /EPN, elaboran actividades de concientización para buen uso de los bienes, muebles e inmuebles a cargo del instituto a nivel nacional, desarrollando acciones de sensibilización semestral a los servidores penitenciarios en temas de buenas practicas, normatividad y procedimientos, empleando los canales de comunicación institucional con el apoyo de la Oficina Asesora de Comunicaciones. 
</t>
    </r>
    <r>
      <rPr>
        <b/>
        <sz val="11"/>
        <rFont val="Arial Narrow"/>
        <family val="2"/>
      </rPr>
      <t>Evidencias:</t>
    </r>
    <r>
      <rPr>
        <sz val="11"/>
        <rFont val="Arial Narrow"/>
        <family val="2"/>
      </rPr>
      <t xml:space="preserve">  Registros de calidad de las acciones de socialización, correos electrónicos, informes y oficios </t>
    </r>
  </si>
  <si>
    <t>Grupos de: administración de Bienes Muebles, Armamento e intendencia, vehículos, logístico, seguros.
Direcciones Regionales
EPN, 
ERONes</t>
  </si>
  <si>
    <r>
      <rPr>
        <b/>
        <sz val="11"/>
        <rFont val="Arial Narrow"/>
        <family val="2"/>
      </rPr>
      <t>Control 3</t>
    </r>
    <r>
      <rPr>
        <sz val="11"/>
        <rFont val="Arial Narrow"/>
        <family val="2"/>
      </rPr>
      <t xml:space="preserve">: Los grupos de: administración de Bienes Muebles, Armamento e intendencia, vehículos, logístico, seguros. DIREG /ERON /EPN, realizan seguimiento al resultado de tomas físicas de inventarios.
</t>
    </r>
    <r>
      <rPr>
        <b/>
        <sz val="11"/>
        <rFont val="Arial Narrow"/>
        <family val="2"/>
      </rPr>
      <t>Evidencias</t>
    </r>
    <r>
      <rPr>
        <sz val="11"/>
        <rFont val="Arial Narrow"/>
        <family val="2"/>
      </rPr>
      <t>: Oficios y/o correos</t>
    </r>
  </si>
  <si>
    <t>Grupos de: administración de Bienes Muebles, Armamento e intendencia, vehículos, logístico, seguros.
Direcciones Regionales
EPN, 
ERONes</t>
  </si>
  <si>
    <t>Si se presenta la materialización del riesgo, se deben ejecutar las siguiente acciones cuyo objetivo principal es reducir los daños que se puedan producir (impacto): 
1. Separar de funciones al funcionario implicado
2.  Notificar al Director General de la situación presentada para tomar las medidas  pertinentes.
3, Notificar la situación a los órganos de control correspondientes</t>
  </si>
  <si>
    <r>
      <rPr>
        <b/>
        <sz val="11"/>
        <rFont val="Arial Narrow"/>
        <family val="2"/>
      </rPr>
      <t>Control 2:</t>
    </r>
    <r>
      <rPr>
        <sz val="11"/>
        <rFont val="Arial Narrow"/>
        <family val="2"/>
      </rPr>
      <t xml:space="preserve"> El Grupo presupuesto, contabilidad y tesorería; pagadores y ordenadores del gasto a nivel nacional,  elaboran órdenes de pago cada vez que es requerido, con el fin de adelantar el trámite correspondiente para  la liquidación de obligaciones presupuestales.
</t>
    </r>
    <r>
      <rPr>
        <b/>
        <sz val="11"/>
        <rFont val="Arial Narrow"/>
        <family val="2"/>
      </rPr>
      <t xml:space="preserve">
Evidencias:</t>
    </r>
    <r>
      <rPr>
        <sz val="11"/>
        <rFont val="Arial Narrow"/>
        <family val="2"/>
      </rPr>
      <t xml:space="preserve"> Ordenes de pago</t>
    </r>
  </si>
  <si>
    <r>
      <rPr>
        <b/>
        <sz val="11"/>
        <rFont val="Arial Narrow"/>
        <family val="2"/>
      </rPr>
      <t>Control 3:</t>
    </r>
    <r>
      <rPr>
        <sz val="11"/>
        <rFont val="Arial Narrow"/>
        <family val="2"/>
      </rPr>
      <t xml:space="preserve">El grupo de tesorería,  ordenadores de gasto y pagadores a nivel nacional, realizan la difusión y aplicación del Procedimiento  para Manejo de Dinero. "recaudo de dinero y las modalidades de pago de bienes y servicios para la Población Privada de la Libertad - PPL".
</t>
    </r>
    <r>
      <rPr>
        <b/>
        <sz val="11"/>
        <rFont val="Arial Narrow"/>
        <family val="2"/>
      </rPr>
      <t>Evidencias:</t>
    </r>
    <r>
      <rPr>
        <sz val="11"/>
        <rFont val="Arial Narrow"/>
        <family val="2"/>
      </rPr>
      <t xml:space="preserve"> Correos y/o actas</t>
    </r>
  </si>
  <si>
    <t>Como plan de acción, al finalizar la vigencia se realiza la verificación y depuración en la base de datos referente a los funcionarios desvinculados y contratistas, donde se procede a deshabilitar  todos estos usuarios.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</si>
</sst>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240A]dddd\,\ dd&quot; de &quot;mmmm&quot; de &quot;yyyy;@"/>
    <numFmt numFmtId="165" formatCode="dd/mm/yyyy"/>
    <numFmt numFmtId="166" formatCode="d/m/yyyy"/>
  </numFmts>
  <fonts count="48" x14ac:knownFonts="1">
    <font>
      <sz val="11"/>
      <color theme="1"/>
      <name val="Calibri"/>
      <family val="2"/>
      <scheme val="minor"/>
    </font>
    <font>
      <sz val="11"/>
      <color theme="1"/>
      <name val="Calibri"/>
      <family val="2"/>
      <scheme val="minor"/>
    </font>
    <font>
      <sz val="11"/>
      <name val="Arial Narrow"/>
      <family val="2"/>
    </font>
    <font>
      <b/>
      <sz val="14"/>
      <color theme="0"/>
      <name val="Arial Narrow"/>
      <family val="2"/>
    </font>
    <font>
      <b/>
      <sz val="11"/>
      <color theme="0"/>
      <name val="Arial Narrow"/>
      <family val="2"/>
    </font>
    <font>
      <sz val="11"/>
      <color rgb="FF000000"/>
      <name val="Calibri"/>
      <family val="2"/>
    </font>
    <font>
      <sz val="9"/>
      <name val="Arial Narrow"/>
      <family val="2"/>
    </font>
    <font>
      <b/>
      <sz val="11"/>
      <name val="Arial Narrow"/>
      <family val="2"/>
    </font>
    <font>
      <sz val="11"/>
      <color theme="1"/>
      <name val="Arial Narrow"/>
      <family val="2"/>
    </font>
    <font>
      <sz val="10"/>
      <color theme="1"/>
      <name val="Arial Narrow"/>
      <family val="2"/>
    </font>
    <font>
      <sz val="11"/>
      <color rgb="FFFF0000"/>
      <name val="Arial Narrow"/>
      <family val="2"/>
    </font>
    <font>
      <sz val="9"/>
      <color indexed="81"/>
      <name val="Tahoma"/>
      <family val="2"/>
    </font>
    <font>
      <b/>
      <sz val="14"/>
      <name val="Verdana"/>
      <family val="2"/>
    </font>
    <font>
      <b/>
      <sz val="11"/>
      <color theme="1"/>
      <name val="Calibri"/>
      <family val="2"/>
      <scheme val="minor"/>
    </font>
    <font>
      <sz val="11"/>
      <color indexed="8"/>
      <name val="Calibri"/>
      <family val="2"/>
    </font>
    <font>
      <sz val="11"/>
      <color indexed="8"/>
      <name val="Arial Narrow"/>
      <family val="2"/>
    </font>
    <font>
      <b/>
      <sz val="11"/>
      <color indexed="8"/>
      <name val="Arial Narrow"/>
      <family val="2"/>
    </font>
    <font>
      <b/>
      <sz val="10"/>
      <color indexed="8"/>
      <name val="Arial Narrow"/>
      <family val="2"/>
    </font>
    <font>
      <sz val="10"/>
      <color indexed="8"/>
      <name val="Arial Narrow"/>
      <family val="2"/>
    </font>
    <font>
      <b/>
      <sz val="12"/>
      <color theme="0"/>
      <name val="Arial Narrow"/>
      <family val="2"/>
    </font>
    <font>
      <sz val="12"/>
      <color theme="1"/>
      <name val="Arial Narrow"/>
      <family val="2"/>
    </font>
    <font>
      <b/>
      <sz val="11"/>
      <color theme="1"/>
      <name val="Arial"/>
      <family val="2"/>
    </font>
    <font>
      <sz val="11"/>
      <color theme="1"/>
      <name val="Arial"/>
      <family val="2"/>
    </font>
    <font>
      <sz val="11"/>
      <color indexed="8"/>
      <name val="Arial"/>
      <family val="2"/>
    </font>
    <font>
      <sz val="11"/>
      <color rgb="FF000000"/>
      <name val="Arial"/>
      <family val="2"/>
    </font>
    <font>
      <sz val="9"/>
      <color rgb="FF000000"/>
      <name val="Arial"/>
      <family val="2"/>
    </font>
    <font>
      <sz val="8"/>
      <name val="Calibri"/>
      <family val="2"/>
      <scheme val="minor"/>
    </font>
    <font>
      <b/>
      <sz val="9"/>
      <color indexed="81"/>
      <name val="Tahoma"/>
      <family val="2"/>
    </font>
    <font>
      <sz val="11"/>
      <color rgb="FF000000"/>
      <name val="Arial Narrow"/>
      <family val="2"/>
    </font>
    <font>
      <sz val="11"/>
      <color theme="1"/>
      <name val="Arial Narrow"/>
      <family val="2"/>
    </font>
    <font>
      <sz val="11"/>
      <name val="Arial"/>
      <family val="2"/>
    </font>
    <font>
      <b/>
      <sz val="11"/>
      <name val="Arial"/>
      <family val="2"/>
    </font>
    <font>
      <i/>
      <sz val="11"/>
      <name val="Arial Narrow"/>
      <family val="2"/>
    </font>
    <font>
      <b/>
      <sz val="11"/>
      <color indexed="8"/>
      <name val="Arial"/>
      <family val="2"/>
    </font>
    <font>
      <i/>
      <sz val="11"/>
      <color theme="1"/>
      <name val="Arial"/>
      <family val="2"/>
    </font>
    <font>
      <sz val="8"/>
      <name val="Arial Narrow"/>
      <family val="2"/>
    </font>
    <font>
      <b/>
      <sz val="11"/>
      <color rgb="FF000000"/>
      <name val="Arial Narrow"/>
      <family val="2"/>
    </font>
    <font>
      <b/>
      <sz val="11"/>
      <color rgb="FF000000"/>
      <name val="Arial"/>
      <family val="2"/>
    </font>
    <font>
      <b/>
      <sz val="10"/>
      <color theme="0"/>
      <name val="Arial Narrow"/>
      <family val="2"/>
    </font>
    <font>
      <sz val="10"/>
      <color theme="1"/>
      <name val="Arial"/>
      <family val="2"/>
    </font>
    <font>
      <sz val="10"/>
      <name val="Arial"/>
      <family val="2"/>
    </font>
    <font>
      <b/>
      <sz val="10"/>
      <name val="Arial Narrow"/>
      <family val="2"/>
    </font>
    <font>
      <sz val="10"/>
      <name val="Arial Narrow"/>
      <family val="2"/>
    </font>
    <font>
      <b/>
      <sz val="11"/>
      <color rgb="FFFF0000"/>
      <name val="Arial Narrow"/>
      <family val="2"/>
    </font>
    <font>
      <b/>
      <sz val="10"/>
      <color theme="1"/>
      <name val="Arial"/>
      <family val="2"/>
    </font>
    <font>
      <b/>
      <sz val="11"/>
      <color theme="1"/>
      <name val="Arial Narrow"/>
      <family val="2"/>
    </font>
    <font>
      <b/>
      <sz val="10"/>
      <color indexed="8"/>
      <name val="Arial"/>
      <family val="2"/>
    </font>
    <font>
      <sz val="10"/>
      <color indexed="8"/>
      <name val="Arial"/>
      <family val="2"/>
    </font>
  </fonts>
  <fills count="20">
    <fill>
      <patternFill patternType="none"/>
    </fill>
    <fill>
      <patternFill patternType="gray125"/>
    </fill>
    <fill>
      <patternFill patternType="solid">
        <fgColor rgb="FF3366CC"/>
        <bgColor indexed="64"/>
      </patternFill>
    </fill>
    <fill>
      <patternFill patternType="solid">
        <fgColor theme="0"/>
        <bgColor indexed="64"/>
      </patternFill>
    </fill>
    <fill>
      <patternFill patternType="solid">
        <fgColor theme="0"/>
        <bgColor theme="0"/>
      </patternFill>
    </fill>
    <fill>
      <patternFill patternType="solid">
        <fgColor rgb="FFE2ECFD"/>
        <bgColor indexed="64"/>
      </patternFill>
    </fill>
    <fill>
      <patternFill patternType="solid">
        <fgColor theme="6" tint="0.79998168889431442"/>
        <bgColor indexed="64"/>
      </patternFill>
    </fill>
    <fill>
      <patternFill patternType="solid">
        <fgColor rgb="FFD7EBF7"/>
        <bgColor indexed="64"/>
      </patternFill>
    </fill>
    <fill>
      <patternFill patternType="solid">
        <fgColor rgb="FF244062"/>
        <bgColor rgb="FFC2D69B"/>
      </patternFill>
    </fill>
    <fill>
      <patternFill patternType="solid">
        <fgColor rgb="FF244062"/>
        <bgColor indexed="64"/>
      </patternFill>
    </fill>
    <fill>
      <patternFill patternType="solid">
        <fgColor rgb="FF0070C0"/>
        <bgColor rgb="FFC2D69B"/>
      </patternFill>
    </fill>
    <fill>
      <patternFill patternType="solid">
        <fgColor rgb="FF002060"/>
        <bgColor indexed="64"/>
      </patternFill>
    </fill>
    <fill>
      <patternFill patternType="solid">
        <fgColor rgb="FFFF0000"/>
        <bgColor indexed="64"/>
      </patternFill>
    </fill>
    <fill>
      <patternFill patternType="solid">
        <fgColor rgb="FFFFFF00"/>
        <bgColor indexed="64"/>
      </patternFill>
    </fill>
    <fill>
      <patternFill patternType="solid">
        <fgColor rgb="FF66FF33"/>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79998168889431442"/>
        <bgColor indexed="64"/>
      </patternFill>
    </fill>
  </fills>
  <borders count="104">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tted">
        <color rgb="FFF79646"/>
      </left>
      <right style="dotted">
        <color rgb="FFF79646"/>
      </right>
      <top style="dotted">
        <color rgb="FFF79646"/>
      </top>
      <bottom/>
      <diagonal/>
    </border>
    <border>
      <left style="thick">
        <color rgb="FF000000"/>
      </left>
      <right style="medium">
        <color rgb="FF000000"/>
      </right>
      <top/>
      <bottom style="thick">
        <color rgb="FF000000"/>
      </bottom>
      <diagonal/>
    </border>
    <border>
      <left/>
      <right style="thick">
        <color rgb="FF000000"/>
      </right>
      <top/>
      <bottom style="thick">
        <color rgb="FF000000"/>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ck">
        <color rgb="FF000000"/>
      </right>
      <top style="medium">
        <color indexed="64"/>
      </top>
      <bottom style="thick">
        <color rgb="FF000000"/>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ck">
        <color rgb="FF000000"/>
      </right>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rgb="FF000000"/>
      </left>
      <right style="thin">
        <color rgb="FF000000"/>
      </right>
      <top style="medium">
        <color indexed="64"/>
      </top>
      <bottom/>
      <diagonal/>
    </border>
    <border>
      <left style="thin">
        <color rgb="FF000000"/>
      </left>
      <right style="thin">
        <color indexed="64"/>
      </right>
      <top style="medium">
        <color indexed="64"/>
      </top>
      <bottom/>
      <diagonal/>
    </border>
    <border>
      <left/>
      <right style="thin">
        <color indexed="64"/>
      </right>
      <top style="medium">
        <color indexed="64"/>
      </top>
      <bottom style="thin">
        <color indexed="64"/>
      </bottom>
      <diagonal/>
    </border>
    <border>
      <left style="thin">
        <color rgb="FF000000"/>
      </left>
      <right style="thin">
        <color rgb="FF000000"/>
      </right>
      <top/>
      <bottom style="medium">
        <color indexed="64"/>
      </bottom>
      <diagonal/>
    </border>
    <border>
      <left style="thin">
        <color rgb="FF000000"/>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rgb="FF000000"/>
      </right>
      <top style="medium">
        <color indexed="64"/>
      </top>
      <bottom/>
      <diagonal/>
    </border>
    <border>
      <left/>
      <right style="thin">
        <color rgb="FF000000"/>
      </right>
      <top/>
      <bottom style="medium">
        <color indexed="64"/>
      </bottom>
      <diagonal/>
    </border>
    <border>
      <left/>
      <right style="thin">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style="medium">
        <color indexed="64"/>
      </top>
      <bottom style="thick">
        <color rgb="FF000000"/>
      </bottom>
      <diagonal/>
    </border>
    <border>
      <left style="medium">
        <color indexed="64"/>
      </left>
      <right style="thin">
        <color indexed="64"/>
      </right>
      <top style="thin">
        <color indexed="64"/>
      </top>
      <bottom style="thin">
        <color indexed="64"/>
      </bottom>
      <diagonal/>
    </border>
    <border>
      <left/>
      <right style="medium">
        <color rgb="FF000000"/>
      </right>
      <top/>
      <bottom style="medium">
        <color indexed="64"/>
      </bottom>
      <diagonal/>
    </border>
    <border>
      <left/>
      <right style="medium">
        <color indexed="64"/>
      </right>
      <top style="medium">
        <color indexed="64"/>
      </top>
      <bottom/>
      <diagonal/>
    </border>
    <border>
      <left/>
      <right/>
      <top style="medium">
        <color indexed="64"/>
      </top>
      <bottom style="thick">
        <color rgb="FF000000"/>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rgb="FF000000"/>
      </right>
      <top/>
      <bottom style="thick">
        <color rgb="FF000000"/>
      </bottom>
      <diagonal/>
    </border>
    <border>
      <left/>
      <right style="medium">
        <color rgb="FF000000"/>
      </right>
      <top/>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ck">
        <color rgb="FF000000"/>
      </bottom>
      <diagonal/>
    </border>
    <border>
      <left/>
      <right/>
      <top style="thick">
        <color rgb="FF000000"/>
      </top>
      <bottom/>
      <diagonal/>
    </border>
    <border>
      <left style="medium">
        <color indexed="64"/>
      </left>
      <right style="medium">
        <color indexed="64"/>
      </right>
      <top style="thin">
        <color indexed="64"/>
      </top>
      <bottom/>
      <diagonal/>
    </border>
    <border>
      <left style="medium">
        <color indexed="64"/>
      </left>
      <right style="thin">
        <color rgb="FF000000"/>
      </right>
      <top style="medium">
        <color indexed="64"/>
      </top>
      <bottom/>
      <diagonal/>
    </border>
    <border>
      <left style="medium">
        <color indexed="64"/>
      </left>
      <right style="thin">
        <color rgb="FF000000"/>
      </right>
      <top/>
      <bottom style="medium">
        <color indexed="64"/>
      </bottom>
      <diagonal/>
    </border>
    <border>
      <left style="medium">
        <color indexed="64"/>
      </left>
      <right style="medium">
        <color indexed="64"/>
      </right>
      <top style="thick">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style="medium">
        <color indexed="64"/>
      </bottom>
      <diagonal/>
    </border>
    <border>
      <left style="thin">
        <color rgb="FF000000"/>
      </left>
      <right style="thin">
        <color rgb="FF000000"/>
      </right>
      <top/>
      <bottom/>
      <diagonal/>
    </border>
    <border>
      <left style="thin">
        <color rgb="FF000000"/>
      </left>
      <right style="medium">
        <color indexed="64"/>
      </right>
      <top style="medium">
        <color indexed="64"/>
      </top>
      <bottom/>
      <diagonal/>
    </border>
    <border>
      <left style="thin">
        <color rgb="FF000000"/>
      </left>
      <right style="medium">
        <color indexed="64"/>
      </right>
      <top/>
      <bottom style="medium">
        <color indexed="64"/>
      </bottom>
      <diagonal/>
    </border>
  </borders>
  <cellStyleXfs count="8">
    <xf numFmtId="0" fontId="0" fillId="0" borderId="0"/>
    <xf numFmtId="9" fontId="1" fillId="0" borderId="0" applyFont="0" applyFill="0" applyBorder="0" applyAlignment="0" applyProtection="0"/>
    <xf numFmtId="0" fontId="5" fillId="0" borderId="0"/>
    <xf numFmtId="0" fontId="14"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0" fontId="22" fillId="0" borderId="0"/>
  </cellStyleXfs>
  <cellXfs count="1347">
    <xf numFmtId="0" fontId="0" fillId="0" borderId="0" xfId="0"/>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0" fillId="12" borderId="0" xfId="0" applyFill="1"/>
    <xf numFmtId="0" fontId="9" fillId="0" borderId="0" xfId="0" applyFont="1"/>
    <xf numFmtId="0" fontId="19" fillId="2" borderId="13" xfId="0" applyFont="1" applyFill="1" applyBorder="1" applyAlignment="1">
      <alignment horizontal="center" vertical="center"/>
    </xf>
    <xf numFmtId="0" fontId="19" fillId="2" borderId="13" xfId="0" applyFont="1" applyFill="1" applyBorder="1" applyAlignment="1">
      <alignment horizontal="center" vertical="center" wrapText="1"/>
    </xf>
    <xf numFmtId="0" fontId="7" fillId="0" borderId="3" xfId="0" applyFont="1" applyBorder="1" applyAlignment="1">
      <alignment horizontal="center" vertical="center"/>
    </xf>
    <xf numFmtId="0" fontId="20" fillId="0" borderId="0" xfId="0" applyFont="1"/>
    <xf numFmtId="164" fontId="2" fillId="0" borderId="3" xfId="0" applyNumberFormat="1" applyFont="1" applyFill="1" applyBorder="1" applyAlignment="1">
      <alignment horizontal="center" vertical="center"/>
    </xf>
    <xf numFmtId="0" fontId="2" fillId="0" borderId="3" xfId="0" applyFont="1" applyBorder="1" applyAlignment="1">
      <alignment horizontal="center" vertical="center"/>
    </xf>
    <xf numFmtId="164" fontId="2" fillId="0" borderId="3" xfId="0" applyNumberFormat="1" applyFont="1" applyBorder="1" applyAlignment="1">
      <alignment horizontal="center" vertical="center"/>
    </xf>
    <xf numFmtId="0" fontId="0" fillId="13" borderId="0" xfId="0" applyFill="1"/>
    <xf numFmtId="0" fontId="13" fillId="0" borderId="0" xfId="0" applyFont="1" applyAlignment="1"/>
    <xf numFmtId="0" fontId="21" fillId="0" borderId="0" xfId="0" applyFont="1" applyAlignment="1"/>
    <xf numFmtId="0" fontId="0" fillId="0" borderId="0" xfId="0" applyAlignment="1"/>
    <xf numFmtId="0" fontId="14" fillId="0" borderId="0" xfId="3" applyFont="1" applyFill="1" applyBorder="1" applyAlignment="1">
      <alignment vertical="center"/>
    </xf>
    <xf numFmtId="0" fontId="22" fillId="0" borderId="0" xfId="0" applyFont="1" applyAlignment="1"/>
    <xf numFmtId="0" fontId="0" fillId="14" borderId="0" xfId="0" applyFill="1"/>
    <xf numFmtId="0" fontId="23" fillId="0" borderId="0" xfId="3" applyFont="1" applyFill="1" applyBorder="1" applyAlignment="1">
      <alignment vertical="center"/>
    </xf>
    <xf numFmtId="0" fontId="22" fillId="0" borderId="0" xfId="0" applyFont="1"/>
    <xf numFmtId="0" fontId="0" fillId="15" borderId="0" xfId="0" applyFill="1"/>
    <xf numFmtId="0" fontId="14" fillId="3" borderId="0" xfId="3" applyFont="1" applyFill="1" applyBorder="1" applyAlignment="1">
      <alignment vertical="center"/>
    </xf>
    <xf numFmtId="0" fontId="0" fillId="3" borderId="0" xfId="0" applyFill="1" applyAlignment="1"/>
    <xf numFmtId="0" fontId="9" fillId="0" borderId="0" xfId="0" applyFont="1" applyAlignment="1">
      <alignment vertical="center"/>
    </xf>
    <xf numFmtId="0" fontId="24" fillId="0" borderId="19" xfId="0" applyFont="1" applyBorder="1" applyAlignment="1">
      <alignment horizontal="justify" vertical="center" wrapText="1" readingOrder="1"/>
    </xf>
    <xf numFmtId="0" fontId="0" fillId="0" borderId="0" xfId="0" applyAlignment="1">
      <alignment vertical="center"/>
    </xf>
    <xf numFmtId="0" fontId="22" fillId="0" borderId="21" xfId="0" applyFont="1" applyFill="1" applyBorder="1" applyAlignment="1">
      <alignment vertical="center"/>
    </xf>
    <xf numFmtId="0" fontId="22" fillId="0" borderId="22" xfId="0" applyFont="1" applyFill="1" applyBorder="1" applyAlignment="1">
      <alignment vertical="center"/>
    </xf>
    <xf numFmtId="0" fontId="22" fillId="0" borderId="20" xfId="0" applyFont="1" applyFill="1" applyBorder="1" applyAlignment="1">
      <alignment vertical="center"/>
    </xf>
    <xf numFmtId="0" fontId="22" fillId="0" borderId="0" xfId="0" applyFont="1" applyFill="1" applyBorder="1" applyAlignment="1">
      <alignment vertical="center"/>
    </xf>
    <xf numFmtId="0" fontId="14" fillId="0" borderId="3" xfId="3" applyFont="1" applyFill="1" applyBorder="1" applyAlignment="1">
      <alignment vertical="center"/>
    </xf>
    <xf numFmtId="9" fontId="14" fillId="0" borderId="3" xfId="3" applyNumberFormat="1" applyFont="1" applyFill="1" applyBorder="1" applyAlignment="1">
      <alignment vertical="center"/>
    </xf>
    <xf numFmtId="0" fontId="0" fillId="0" borderId="3" xfId="0" applyBorder="1" applyAlignment="1"/>
    <xf numFmtId="0" fontId="0" fillId="0" borderId="3" xfId="0" applyBorder="1" applyAlignment="1">
      <alignment wrapText="1"/>
    </xf>
    <xf numFmtId="0" fontId="25" fillId="0" borderId="0" xfId="0" applyFont="1" applyFill="1" applyBorder="1" applyAlignment="1">
      <alignment horizontal="left" vertical="center" wrapText="1"/>
    </xf>
    <xf numFmtId="0" fontId="0" fillId="0" borderId="0" xfId="0" applyFill="1" applyAlignment="1"/>
    <xf numFmtId="0" fontId="28" fillId="0" borderId="19" xfId="0" applyFont="1" applyBorder="1" applyAlignment="1">
      <alignment horizontal="center" vertical="center" wrapText="1" readingOrder="1"/>
    </xf>
    <xf numFmtId="0" fontId="0" fillId="0" borderId="0" xfId="0" applyFill="1" applyBorder="1" applyAlignment="1"/>
    <xf numFmtId="0" fontId="2" fillId="0" borderId="0" xfId="0" applyFont="1" applyProtection="1">
      <protection locked="0"/>
    </xf>
    <xf numFmtId="0" fontId="6" fillId="0" borderId="0" xfId="0" applyFont="1" applyProtection="1">
      <protection locked="0"/>
    </xf>
    <xf numFmtId="0" fontId="3" fillId="11" borderId="3" xfId="0" applyFont="1" applyFill="1" applyBorder="1" applyAlignment="1" applyProtection="1">
      <alignment horizontal="center" vertical="center" wrapText="1"/>
      <protection locked="0"/>
    </xf>
    <xf numFmtId="0" fontId="2" fillId="13" borderId="3" xfId="2" applyFont="1" applyFill="1" applyBorder="1" applyAlignment="1" applyProtection="1">
      <alignment horizontal="center" vertical="center" wrapText="1"/>
      <protection locked="0"/>
    </xf>
    <xf numFmtId="0" fontId="2" fillId="13" borderId="3" xfId="0" applyFont="1" applyFill="1" applyBorder="1" applyAlignment="1" applyProtection="1">
      <alignment horizontal="center" vertical="center" wrapText="1"/>
      <protection locked="0"/>
    </xf>
    <xf numFmtId="0" fontId="2" fillId="6" borderId="3" xfId="0" applyFont="1" applyFill="1" applyBorder="1" applyAlignment="1" applyProtection="1">
      <alignment horizontal="center" vertical="center" wrapText="1"/>
      <protection locked="0"/>
    </xf>
    <xf numFmtId="0" fontId="2" fillId="13" borderId="3" xfId="0" applyFont="1" applyFill="1" applyBorder="1" applyAlignment="1" applyProtection="1">
      <alignment horizontal="center" vertical="center" textRotation="90" wrapText="1"/>
      <protection locked="0"/>
    </xf>
    <xf numFmtId="0" fontId="2" fillId="13" borderId="3" xfId="0" applyFont="1" applyFill="1" applyBorder="1" applyAlignment="1" applyProtection="1">
      <alignment horizontal="center"/>
      <protection locked="0"/>
    </xf>
    <xf numFmtId="0" fontId="2" fillId="13" borderId="3" xfId="0" applyFont="1" applyFill="1" applyBorder="1" applyProtection="1">
      <protection locked="0"/>
    </xf>
    <xf numFmtId="0" fontId="2" fillId="13" borderId="3" xfId="0" applyFont="1" applyFill="1" applyBorder="1" applyAlignment="1" applyProtection="1">
      <alignment vertical="center"/>
      <protection locked="0"/>
    </xf>
    <xf numFmtId="0" fontId="2" fillId="0" borderId="0" xfId="0" applyFont="1" applyAlignment="1" applyProtection="1">
      <alignment horizontal="center"/>
      <protection locked="0"/>
    </xf>
    <xf numFmtId="0" fontId="2" fillId="0" borderId="0" xfId="0" applyFont="1" applyAlignment="1" applyProtection="1">
      <alignment wrapText="1"/>
      <protection locked="0"/>
    </xf>
    <xf numFmtId="0" fontId="2" fillId="0" borderId="0" xfId="0" applyFont="1" applyAlignment="1" applyProtection="1">
      <alignment horizontal="center" vertical="center"/>
      <protection locked="0"/>
    </xf>
    <xf numFmtId="0" fontId="10" fillId="0" borderId="0" xfId="0" applyFont="1" applyProtection="1">
      <protection locked="0"/>
    </xf>
    <xf numFmtId="0" fontId="2" fillId="0" borderId="0" xfId="0" applyFont="1" applyAlignment="1" applyProtection="1">
      <alignment vertical="center"/>
      <protection locked="0"/>
    </xf>
    <xf numFmtId="9" fontId="2" fillId="7" borderId="3" xfId="0" applyNumberFormat="1"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0" borderId="3" xfId="0" applyFont="1" applyBorder="1" applyProtection="1"/>
    <xf numFmtId="9" fontId="2" fillId="5" borderId="3" xfId="0" applyNumberFormat="1" applyFont="1" applyFill="1" applyBorder="1" applyAlignment="1" applyProtection="1">
      <alignment horizontal="center" vertical="center" wrapText="1"/>
    </xf>
    <xf numFmtId="0" fontId="7" fillId="5" borderId="3"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9" fontId="2" fillId="7" borderId="13" xfId="0" applyNumberFormat="1" applyFont="1" applyFill="1" applyBorder="1" applyAlignment="1" applyProtection="1">
      <alignment horizontal="center" vertical="center" wrapText="1"/>
    </xf>
    <xf numFmtId="0" fontId="2" fillId="6" borderId="12" xfId="0" applyFont="1" applyFill="1" applyBorder="1" applyAlignment="1" applyProtection="1">
      <alignment horizontal="center" vertical="center" wrapText="1"/>
    </xf>
    <xf numFmtId="0" fontId="4" fillId="9" borderId="13"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xf>
    <xf numFmtId="0" fontId="4" fillId="8" borderId="13" xfId="2" applyFont="1" applyFill="1" applyBorder="1" applyAlignment="1" applyProtection="1">
      <alignment horizontal="center" vertical="center" textRotation="90" wrapText="1"/>
    </xf>
    <xf numFmtId="0" fontId="2" fillId="0" borderId="0" xfId="0" applyFont="1" applyAlignment="1" applyProtection="1">
      <alignment horizontal="center" vertical="center"/>
      <protection locked="0"/>
    </xf>
    <xf numFmtId="0" fontId="2" fillId="13" borderId="14" xfId="2" applyFont="1" applyFill="1" applyBorder="1" applyAlignment="1" applyProtection="1">
      <alignment horizontal="center" vertical="center" wrapText="1"/>
      <protection locked="0"/>
    </xf>
    <xf numFmtId="0" fontId="2" fillId="13" borderId="14"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xf>
    <xf numFmtId="9" fontId="2" fillId="5" borderId="3" xfId="1" applyFont="1" applyFill="1" applyBorder="1" applyAlignment="1" applyProtection="1">
      <alignment horizontal="center" vertical="center"/>
    </xf>
    <xf numFmtId="0" fontId="2" fillId="0" borderId="3"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textRotation="90" wrapText="1"/>
    </xf>
    <xf numFmtId="0" fontId="2" fillId="0" borderId="14" xfId="0" applyFont="1" applyBorder="1" applyAlignment="1" applyProtection="1">
      <alignment horizontal="center" vertical="center" textRotation="90" wrapText="1"/>
    </xf>
    <xf numFmtId="9" fontId="2" fillId="7" borderId="3" xfId="0" applyNumberFormat="1" applyFont="1" applyFill="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4" fillId="9" borderId="13" xfId="0" applyFont="1" applyFill="1" applyBorder="1" applyAlignment="1" applyProtection="1">
      <alignment horizontal="center" vertical="center" wrapText="1"/>
      <protection locked="0"/>
    </xf>
    <xf numFmtId="0" fontId="4" fillId="9" borderId="13" xfId="0" applyFont="1" applyFill="1" applyBorder="1" applyAlignment="1" applyProtection="1">
      <alignment horizontal="center" vertical="center" wrapText="1"/>
    </xf>
    <xf numFmtId="0" fontId="2" fillId="0" borderId="0" xfId="0" applyFont="1" applyAlignment="1" applyProtection="1">
      <alignment horizontal="center" vertical="center"/>
      <protection locked="0"/>
    </xf>
    <xf numFmtId="9" fontId="2" fillId="7" borderId="12" xfId="0" applyNumberFormat="1"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9" fontId="2" fillId="5" borderId="3" xfId="0" applyNumberFormat="1" applyFont="1" applyFill="1" applyBorder="1" applyAlignment="1">
      <alignment horizontal="center" vertical="center" wrapText="1"/>
    </xf>
    <xf numFmtId="0" fontId="4" fillId="9" borderId="13" xfId="0" applyFont="1" applyFill="1" applyBorder="1" applyAlignment="1" applyProtection="1">
      <alignment horizontal="center" vertical="center" textRotation="90" wrapText="1"/>
      <protection locked="0"/>
    </xf>
    <xf numFmtId="0" fontId="4" fillId="8" borderId="13" xfId="2"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10" borderId="13" xfId="2" applyFont="1" applyFill="1" applyBorder="1" applyAlignment="1" applyProtection="1">
      <alignment horizontal="center" vertical="center" textRotation="90" wrapText="1"/>
    </xf>
    <xf numFmtId="0" fontId="2" fillId="3" borderId="14" xfId="2" applyFont="1" applyFill="1" applyBorder="1" applyAlignment="1" applyProtection="1">
      <alignment horizontal="center" vertical="center" wrapText="1"/>
    </xf>
    <xf numFmtId="0" fontId="2" fillId="13" borderId="14" xfId="0" applyFont="1" applyFill="1" applyBorder="1" applyProtection="1">
      <protection locked="0"/>
    </xf>
    <xf numFmtId="0" fontId="2" fillId="3" borderId="14" xfId="0" applyFont="1" applyFill="1" applyBorder="1" applyAlignment="1" applyProtection="1">
      <alignment horizontal="center" vertical="center" wrapText="1"/>
    </xf>
    <xf numFmtId="9" fontId="2" fillId="5" borderId="14" xfId="1" applyFont="1" applyFill="1" applyBorder="1" applyAlignment="1" applyProtection="1">
      <alignment horizontal="center" vertical="center"/>
    </xf>
    <xf numFmtId="0" fontId="2" fillId="0" borderId="14" xfId="0" applyFont="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2" fillId="7" borderId="14" xfId="0" applyFont="1" applyFill="1" applyBorder="1" applyAlignment="1" applyProtection="1">
      <alignment horizontal="center" vertical="center" wrapText="1"/>
    </xf>
    <xf numFmtId="9" fontId="2" fillId="7" borderId="14" xfId="0" applyNumberFormat="1" applyFont="1" applyFill="1" applyBorder="1" applyAlignment="1" applyProtection="1">
      <alignment horizontal="center" vertical="center" wrapText="1"/>
    </xf>
    <xf numFmtId="0" fontId="2" fillId="5" borderId="14" xfId="0" applyFont="1" applyFill="1" applyBorder="1" applyAlignment="1" applyProtection="1">
      <alignment horizontal="center" vertical="center" wrapText="1"/>
    </xf>
    <xf numFmtId="0" fontId="2" fillId="13" borderId="14" xfId="0" applyFont="1" applyFill="1" applyBorder="1" applyAlignment="1" applyProtection="1">
      <alignment horizontal="center" vertical="center" textRotation="90" wrapText="1"/>
      <protection locked="0"/>
    </xf>
    <xf numFmtId="9" fontId="2" fillId="5" borderId="14" xfId="0" applyNumberFormat="1"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2" fillId="13" borderId="14" xfId="0" applyFont="1" applyFill="1" applyBorder="1" applyAlignment="1" applyProtection="1">
      <alignment vertical="center"/>
      <protection locked="0"/>
    </xf>
    <xf numFmtId="0" fontId="2" fillId="0" borderId="29" xfId="0" applyFont="1" applyBorder="1" applyAlignment="1" applyProtection="1">
      <alignment horizontal="center" vertical="center" wrapText="1"/>
      <protection locked="0"/>
    </xf>
    <xf numFmtId="0" fontId="2" fillId="6" borderId="29" xfId="0" applyFont="1" applyFill="1" applyBorder="1" applyAlignment="1" applyProtection="1">
      <alignment horizontal="center" vertical="center" wrapText="1"/>
      <protection locked="0"/>
    </xf>
    <xf numFmtId="0" fontId="7" fillId="18" borderId="29" xfId="0" applyFont="1" applyFill="1" applyBorder="1" applyAlignment="1" applyProtection="1">
      <alignment horizontal="center" vertical="center" wrapText="1"/>
      <protection locked="0"/>
    </xf>
    <xf numFmtId="0" fontId="2" fillId="5" borderId="29" xfId="0" applyFont="1" applyFill="1" applyBorder="1" applyAlignment="1" applyProtection="1">
      <alignment horizontal="center" vertical="center" wrapText="1"/>
    </xf>
    <xf numFmtId="9" fontId="2" fillId="7" borderId="29" xfId="0" applyNumberFormat="1" applyFont="1" applyFill="1" applyBorder="1" applyAlignment="1" applyProtection="1">
      <alignment horizontal="center" vertical="center" wrapText="1"/>
    </xf>
    <xf numFmtId="9" fontId="2" fillId="5" borderId="29" xfId="0" applyNumberFormat="1" applyFont="1" applyFill="1" applyBorder="1" applyAlignment="1" applyProtection="1">
      <alignment horizontal="center" vertical="center" wrapText="1"/>
    </xf>
    <xf numFmtId="0" fontId="7" fillId="5" borderId="29" xfId="0" applyFont="1" applyFill="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0" fillId="13" borderId="29" xfId="0" applyFill="1" applyBorder="1" applyAlignment="1">
      <alignment vertical="center" wrapText="1"/>
    </xf>
    <xf numFmtId="0" fontId="2" fillId="0" borderId="36" xfId="2"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6" borderId="37" xfId="0" applyFont="1" applyFill="1" applyBorder="1" applyAlignment="1" applyProtection="1">
      <alignment horizontal="center" vertical="center" wrapText="1"/>
      <protection locked="0"/>
    </xf>
    <xf numFmtId="9" fontId="2" fillId="7" borderId="36" xfId="0" applyNumberFormat="1" applyFont="1" applyFill="1" applyBorder="1" applyAlignment="1" applyProtection="1">
      <alignment horizontal="center" vertical="center" wrapText="1"/>
    </xf>
    <xf numFmtId="0" fontId="2" fillId="5" borderId="37" xfId="0"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9" fontId="2" fillId="5" borderId="37" xfId="0" applyNumberFormat="1"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13" borderId="37" xfId="0" applyFont="1" applyFill="1" applyBorder="1" applyAlignment="1" applyProtection="1">
      <alignment vertical="center"/>
      <protection locked="0"/>
    </xf>
    <xf numFmtId="0" fontId="2" fillId="0" borderId="29" xfId="0" applyFont="1" applyFill="1" applyBorder="1" applyAlignment="1" applyProtection="1">
      <alignment horizontal="center" vertical="center" textRotation="90" wrapText="1"/>
      <protection locked="0"/>
    </xf>
    <xf numFmtId="0" fontId="2" fillId="0" borderId="3"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textRotation="90" wrapText="1"/>
    </xf>
    <xf numFmtId="0" fontId="2" fillId="0" borderId="13" xfId="0" applyFont="1" applyBorder="1" applyAlignment="1" applyProtection="1">
      <alignment horizontal="center" vertical="center" wrapText="1"/>
      <protection locked="0"/>
    </xf>
    <xf numFmtId="0" fontId="2" fillId="6" borderId="13"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textRotation="90" wrapText="1"/>
    </xf>
    <xf numFmtId="0" fontId="2" fillId="13" borderId="13" xfId="0" applyFont="1" applyFill="1" applyBorder="1" applyAlignment="1" applyProtection="1">
      <alignment vertical="center"/>
      <protection locked="0"/>
    </xf>
    <xf numFmtId="0" fontId="2" fillId="0" borderId="29" xfId="0" applyFont="1" applyFill="1" applyBorder="1" applyAlignment="1" applyProtection="1">
      <alignment horizontal="center" vertical="center"/>
      <protection locked="0"/>
    </xf>
    <xf numFmtId="0" fontId="2" fillId="13" borderId="29" xfId="0" applyFont="1" applyFill="1" applyBorder="1" applyAlignment="1" applyProtection="1">
      <alignment vertical="center"/>
      <protection locked="0"/>
    </xf>
    <xf numFmtId="0" fontId="2" fillId="0" borderId="36" xfId="0" applyFont="1" applyFill="1" applyBorder="1" applyAlignment="1" applyProtection="1">
      <alignment horizontal="center" vertical="center"/>
      <protection locked="0"/>
    </xf>
    <xf numFmtId="0" fontId="7" fillId="17" borderId="27" xfId="2"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textRotation="90" wrapText="1"/>
      <protection locked="0"/>
    </xf>
    <xf numFmtId="0" fontId="2" fillId="5" borderId="45" xfId="0" applyFont="1" applyFill="1" applyBorder="1" applyAlignment="1" applyProtection="1">
      <alignment horizontal="center" vertical="center" wrapText="1"/>
    </xf>
    <xf numFmtId="0" fontId="2" fillId="5" borderId="46"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protection locked="0"/>
    </xf>
    <xf numFmtId="14" fontId="8" fillId="0" borderId="29" xfId="0" applyNumberFormat="1" applyFont="1" applyFill="1" applyBorder="1" applyAlignment="1">
      <alignment horizontal="center" vertical="center" wrapText="1"/>
    </xf>
    <xf numFmtId="0" fontId="7" fillId="18" borderId="48" xfId="0" applyFont="1" applyFill="1" applyBorder="1" applyAlignment="1" applyProtection="1">
      <alignment horizontal="center" vertical="center" wrapText="1"/>
      <protection locked="0"/>
    </xf>
    <xf numFmtId="9" fontId="2" fillId="5" borderId="37" xfId="0" applyNumberFormat="1" applyFont="1" applyFill="1" applyBorder="1" applyAlignment="1">
      <alignment horizontal="center" vertical="center" wrapText="1"/>
    </xf>
    <xf numFmtId="0" fontId="2" fillId="13" borderId="29" xfId="0" applyFont="1" applyFill="1" applyBorder="1" applyAlignment="1" applyProtection="1">
      <alignment horizontal="center" vertical="center" wrapText="1"/>
      <protection locked="0"/>
    </xf>
    <xf numFmtId="0" fontId="7" fillId="18" borderId="39"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protection hidden="1"/>
    </xf>
    <xf numFmtId="0" fontId="4" fillId="10" borderId="13" xfId="2" applyFont="1" applyFill="1" applyBorder="1" applyAlignment="1" applyProtection="1">
      <alignment horizontal="center" vertical="center" textRotation="90" wrapText="1"/>
      <protection locked="0"/>
    </xf>
    <xf numFmtId="9" fontId="2" fillId="7" borderId="14" xfId="0" applyNumberFormat="1"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7" fillId="16" borderId="36" xfId="2" applyFont="1" applyFill="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9" fontId="2" fillId="7" borderId="37" xfId="0" applyNumberFormat="1" applyFont="1" applyFill="1" applyBorder="1" applyAlignment="1" applyProtection="1">
      <alignment horizontal="center" vertical="center" wrapText="1"/>
    </xf>
    <xf numFmtId="0" fontId="2" fillId="0" borderId="36" xfId="0" applyFont="1" applyBorder="1" applyAlignment="1" applyProtection="1">
      <alignment horizontal="center" vertical="center" textRotation="90" wrapText="1"/>
    </xf>
    <xf numFmtId="9" fontId="2" fillId="7" borderId="36" xfId="0" applyNumberFormat="1" applyFont="1" applyFill="1" applyBorder="1" applyAlignment="1" applyProtection="1">
      <alignment horizontal="center" vertical="center" wrapText="1"/>
    </xf>
    <xf numFmtId="0" fontId="2" fillId="0" borderId="36" xfId="2"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textRotation="90" wrapText="1"/>
      <protection locked="0"/>
    </xf>
    <xf numFmtId="0" fontId="2" fillId="0" borderId="29"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4" fillId="9" borderId="13" xfId="0" applyFont="1" applyFill="1" applyBorder="1" applyAlignment="1" applyProtection="1">
      <alignment horizontal="center" vertical="center" wrapText="1"/>
      <protection locked="0"/>
    </xf>
    <xf numFmtId="0" fontId="4" fillId="9" borderId="13"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2" fillId="19" borderId="29" xfId="0" applyFont="1" applyFill="1" applyBorder="1" applyAlignment="1" applyProtection="1">
      <alignment vertical="center"/>
      <protection locked="0"/>
    </xf>
    <xf numFmtId="0" fontId="2" fillId="0" borderId="14" xfId="0" applyFont="1" applyFill="1" applyBorder="1" applyAlignment="1" applyProtection="1">
      <alignment vertical="center" wrapText="1"/>
      <protection locked="0"/>
    </xf>
    <xf numFmtId="0" fontId="2" fillId="0" borderId="36" xfId="0" applyFont="1" applyBorder="1" applyAlignment="1" applyProtection="1">
      <alignment horizontal="center" vertical="center" wrapText="1"/>
      <protection locked="0"/>
    </xf>
    <xf numFmtId="0" fontId="2" fillId="6" borderId="36" xfId="0" applyFont="1" applyFill="1" applyBorder="1" applyAlignment="1" applyProtection="1">
      <alignment horizontal="center" vertical="center" wrapText="1"/>
      <protection locked="0"/>
    </xf>
    <xf numFmtId="0" fontId="2" fillId="5" borderId="36" xfId="0"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19" borderId="36" xfId="0" applyFont="1" applyFill="1" applyBorder="1" applyAlignment="1" applyProtection="1">
      <alignment vertical="center"/>
      <protection locked="0"/>
    </xf>
    <xf numFmtId="0" fontId="2" fillId="5" borderId="55" xfId="0" applyFont="1" applyFill="1" applyBorder="1" applyAlignment="1" applyProtection="1">
      <alignment horizontal="center" vertical="center" wrapText="1"/>
    </xf>
    <xf numFmtId="0" fontId="2" fillId="0" borderId="14" xfId="0" applyFont="1" applyBorder="1" applyProtection="1">
      <protection locked="0"/>
    </xf>
    <xf numFmtId="0" fontId="22" fillId="0" borderId="29" xfId="0" applyFont="1" applyFill="1" applyBorder="1" applyAlignment="1">
      <alignment horizontal="center" vertical="center" wrapText="1"/>
    </xf>
    <xf numFmtId="9" fontId="2" fillId="5" borderId="13" xfId="0" applyNumberFormat="1" applyFont="1" applyFill="1" applyBorder="1" applyAlignment="1">
      <alignment horizontal="center" vertical="center" wrapText="1"/>
    </xf>
    <xf numFmtId="9" fontId="2" fillId="7" borderId="13" xfId="0" applyNumberFormat="1" applyFont="1" applyFill="1" applyBorder="1" applyAlignment="1" applyProtection="1">
      <alignment horizontal="center" vertical="center" wrapText="1"/>
    </xf>
    <xf numFmtId="0" fontId="7" fillId="4" borderId="14" xfId="2" applyFont="1" applyFill="1" applyBorder="1" applyAlignment="1" applyProtection="1">
      <alignment vertical="center" wrapText="1"/>
      <protection locked="0"/>
    </xf>
    <xf numFmtId="0" fontId="2" fillId="0" borderId="14" xfId="0" applyFont="1" applyBorder="1" applyAlignment="1" applyProtection="1">
      <alignment vertical="center"/>
      <protection locked="0"/>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12" xfId="2" applyFont="1" applyFill="1" applyBorder="1" applyAlignment="1" applyProtection="1">
      <alignment vertical="center" wrapText="1"/>
      <protection hidden="1"/>
    </xf>
    <xf numFmtId="0" fontId="2" fillId="0" borderId="29"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37" xfId="0" applyFont="1" applyFill="1" applyBorder="1" applyAlignment="1" applyProtection="1">
      <alignment vertical="center"/>
      <protection locked="0"/>
    </xf>
    <xf numFmtId="14" fontId="2" fillId="0" borderId="29" xfId="0" applyNumberFormat="1" applyFont="1" applyFill="1" applyBorder="1" applyAlignment="1" applyProtection="1">
      <alignment horizontal="center" vertical="center" wrapText="1"/>
      <protection locked="0"/>
    </xf>
    <xf numFmtId="0" fontId="22" fillId="0" borderId="37" xfId="0" applyFont="1" applyFill="1" applyBorder="1" applyAlignment="1">
      <alignment horizontal="center" vertical="center" wrapText="1"/>
    </xf>
    <xf numFmtId="14" fontId="2" fillId="0" borderId="37" xfId="0" applyNumberFormat="1" applyFont="1" applyFill="1" applyBorder="1" applyAlignment="1" applyProtection="1">
      <alignment horizontal="center" vertical="center" wrapText="1"/>
      <protection locked="0"/>
    </xf>
    <xf numFmtId="0" fontId="2" fillId="0" borderId="29" xfId="2" applyFont="1" applyFill="1" applyBorder="1" applyAlignment="1" applyProtection="1">
      <alignment horizontal="center" vertical="center" wrapText="1"/>
      <protection locked="0"/>
    </xf>
    <xf numFmtId="0" fontId="7" fillId="4" borderId="12" xfId="2" applyFont="1" applyFill="1" applyBorder="1" applyAlignment="1" applyProtection="1">
      <alignment vertical="center" textRotation="90" wrapText="1"/>
      <protection locked="0"/>
    </xf>
    <xf numFmtId="0" fontId="2" fillId="0" borderId="14" xfId="0" applyFont="1" applyFill="1" applyBorder="1" applyAlignment="1" applyProtection="1">
      <alignment horizontal="center" vertical="center"/>
      <protection locked="0"/>
    </xf>
    <xf numFmtId="0" fontId="7" fillId="18" borderId="58"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textRotation="90" wrapText="1"/>
      <protection locked="0"/>
    </xf>
    <xf numFmtId="9" fontId="2" fillId="7" borderId="36" xfId="0" applyNumberFormat="1" applyFont="1" applyFill="1" applyBorder="1" applyAlignment="1" applyProtection="1">
      <alignment horizontal="center" vertical="center" wrapText="1"/>
    </xf>
    <xf numFmtId="0" fontId="2" fillId="0" borderId="36"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0" fontId="2" fillId="0" borderId="3" xfId="2" applyFont="1" applyFill="1" applyBorder="1" applyAlignment="1" applyProtection="1">
      <alignment horizontal="justify" vertical="center" wrapText="1"/>
      <protection locked="0"/>
    </xf>
    <xf numFmtId="0" fontId="2" fillId="0" borderId="37" xfId="2" applyFont="1" applyFill="1" applyBorder="1" applyAlignment="1" applyProtection="1">
      <alignment horizontal="justify" vertical="center" wrapText="1"/>
      <protection locked="0"/>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29" xfId="0" applyFont="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xf>
    <xf numFmtId="0" fontId="2" fillId="5" borderId="65" xfId="0" applyFont="1" applyFill="1" applyBorder="1" applyAlignment="1" applyProtection="1">
      <alignment horizontal="center" vertical="center" wrapText="1"/>
    </xf>
    <xf numFmtId="0" fontId="30" fillId="0" borderId="66" xfId="0" applyFont="1" applyBorder="1" applyAlignment="1">
      <alignment horizontal="center" vertical="center" textRotation="90" wrapText="1"/>
    </xf>
    <xf numFmtId="0" fontId="30" fillId="0" borderId="21" xfId="0" applyFont="1" applyBorder="1" applyAlignment="1">
      <alignment horizontal="center" vertical="center" textRotation="90" wrapText="1"/>
    </xf>
    <xf numFmtId="0" fontId="30" fillId="0" borderId="67" xfId="0" applyFont="1" applyBorder="1" applyAlignment="1">
      <alignment horizontal="center" vertical="center" textRotation="90" wrapText="1"/>
    </xf>
    <xf numFmtId="0" fontId="2" fillId="5" borderId="62" xfId="0" applyFont="1" applyFill="1" applyBorder="1" applyAlignment="1" applyProtection="1">
      <alignment horizontal="center" vertical="center" wrapText="1"/>
    </xf>
    <xf numFmtId="0" fontId="30" fillId="0" borderId="60" xfId="0" applyFont="1" applyBorder="1" applyAlignment="1">
      <alignment horizontal="center" vertical="center" textRotation="90" wrapText="1"/>
    </xf>
    <xf numFmtId="0" fontId="30" fillId="0" borderId="20" xfId="0" applyFont="1" applyBorder="1" applyAlignment="1">
      <alignment horizontal="center" vertical="center" textRotation="90" wrapText="1"/>
    </xf>
    <xf numFmtId="0" fontId="30" fillId="0" borderId="69" xfId="0" applyFont="1" applyBorder="1" applyAlignment="1">
      <alignment horizontal="justify" vertical="center" wrapText="1"/>
    </xf>
    <xf numFmtId="0" fontId="30" fillId="0" borderId="63" xfId="0" applyFont="1" applyBorder="1" applyAlignment="1">
      <alignment horizontal="justify" vertical="center" wrapText="1"/>
    </xf>
    <xf numFmtId="0" fontId="2" fillId="0" borderId="70" xfId="0" applyFont="1" applyBorder="1" applyAlignment="1" applyProtection="1">
      <alignment horizontal="justify" vertical="center" wrapText="1"/>
      <protection locked="0"/>
    </xf>
    <xf numFmtId="0" fontId="2" fillId="0" borderId="43" xfId="0" applyFont="1" applyBorder="1" applyAlignment="1" applyProtection="1">
      <alignment horizontal="justify" vertical="center" wrapText="1"/>
      <protection locked="0"/>
    </xf>
    <xf numFmtId="0" fontId="2" fillId="0" borderId="44" xfId="0" applyFont="1" applyBorder="1" applyAlignment="1" applyProtection="1">
      <alignment horizontal="justify" vertical="center" wrapText="1"/>
      <protection locked="0"/>
    </xf>
    <xf numFmtId="0" fontId="7" fillId="18" borderId="66" xfId="0" applyFont="1" applyFill="1" applyBorder="1" applyAlignment="1" applyProtection="1">
      <alignment horizontal="center" vertical="center" wrapText="1"/>
      <protection locked="0"/>
    </xf>
    <xf numFmtId="0" fontId="7" fillId="18" borderId="21" xfId="0" applyFont="1" applyFill="1" applyBorder="1" applyAlignment="1" applyProtection="1">
      <alignment horizontal="center" vertical="center" wrapText="1"/>
      <protection locked="0"/>
    </xf>
    <xf numFmtId="0" fontId="7" fillId="18" borderId="60" xfId="0" applyFont="1" applyFill="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 fillId="0" borderId="29" xfId="2" applyFont="1" applyFill="1" applyBorder="1" applyAlignment="1" applyProtection="1">
      <alignment vertical="center" wrapText="1"/>
      <protection locked="0"/>
    </xf>
    <xf numFmtId="0" fontId="2" fillId="0" borderId="37" xfId="2" applyFont="1" applyFill="1" applyBorder="1" applyAlignment="1" applyProtection="1">
      <alignment vertical="center" wrapText="1"/>
      <protection locked="0"/>
    </xf>
    <xf numFmtId="0" fontId="2" fillId="0" borderId="37" xfId="2" applyFont="1" applyFill="1" applyBorder="1" applyAlignment="1" applyProtection="1">
      <alignment horizontal="center" vertical="center" wrapText="1"/>
      <protection locked="0"/>
    </xf>
    <xf numFmtId="0" fontId="30" fillId="0" borderId="7" xfId="0" applyFont="1" applyBorder="1" applyAlignment="1">
      <alignment horizontal="center" vertical="center" wrapText="1"/>
    </xf>
    <xf numFmtId="14" fontId="2" fillId="0" borderId="29" xfId="0" applyNumberFormat="1" applyFont="1" applyFill="1" applyBorder="1" applyAlignment="1" applyProtection="1">
      <alignment horizontal="center" vertical="center"/>
      <protection locked="0"/>
    </xf>
    <xf numFmtId="0" fontId="30" fillId="0" borderId="55" xfId="0" applyFont="1" applyBorder="1" applyAlignment="1">
      <alignment vertical="center" wrapText="1"/>
    </xf>
    <xf numFmtId="14" fontId="2" fillId="0" borderId="13" xfId="0" applyNumberFormat="1" applyFont="1" applyFill="1" applyBorder="1" applyAlignment="1" applyProtection="1">
      <alignment horizontal="center" vertical="center"/>
      <protection locked="0"/>
    </xf>
    <xf numFmtId="9" fontId="2" fillId="0" borderId="36" xfId="0" applyNumberFormat="1" applyFont="1" applyFill="1" applyBorder="1" applyAlignment="1" applyProtection="1">
      <alignment horizontal="center" vertical="center" wrapText="1"/>
      <protection locked="0"/>
    </xf>
    <xf numFmtId="9" fontId="2" fillId="0" borderId="29" xfId="0" applyNumberFormat="1"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42" xfId="2" applyFont="1" applyFill="1" applyBorder="1" applyAlignment="1" applyProtection="1">
      <alignment horizontal="center" vertical="center" wrapText="1"/>
      <protection locked="0"/>
    </xf>
    <xf numFmtId="0" fontId="2" fillId="3" borderId="42" xfId="0" applyFont="1" applyFill="1" applyBorder="1" applyAlignment="1" applyProtection="1">
      <alignment horizontal="center" vertical="center" wrapText="1"/>
    </xf>
    <xf numFmtId="9" fontId="2" fillId="5" borderId="42" xfId="1" applyFont="1" applyFill="1" applyBorder="1" applyAlignment="1" applyProtection="1">
      <alignment horizontal="center" vertical="center"/>
    </xf>
    <xf numFmtId="0" fontId="2" fillId="0" borderId="42" xfId="0" applyFont="1" applyBorder="1" applyAlignment="1" applyProtection="1">
      <alignment horizontal="center" vertical="center" wrapText="1"/>
      <protection locked="0"/>
    </xf>
    <xf numFmtId="0" fontId="2" fillId="6" borderId="42" xfId="0" applyFont="1" applyFill="1" applyBorder="1" applyAlignment="1" applyProtection="1">
      <alignment horizontal="center" vertical="center" wrapText="1"/>
      <protection locked="0"/>
    </xf>
    <xf numFmtId="0" fontId="2" fillId="7" borderId="42" xfId="0" applyFont="1" applyFill="1" applyBorder="1" applyAlignment="1" applyProtection="1">
      <alignment horizontal="center" vertical="center" wrapText="1"/>
    </xf>
    <xf numFmtId="9" fontId="2" fillId="7" borderId="42" xfId="0" applyNumberFormat="1"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textRotation="90" wrapText="1"/>
      <protection locked="0"/>
    </xf>
    <xf numFmtId="9" fontId="2" fillId="5" borderId="42" xfId="0" applyNumberFormat="1" applyFont="1" applyFill="1" applyBorder="1" applyAlignment="1" applyProtection="1">
      <alignment horizontal="center" vertical="center" wrapText="1"/>
    </xf>
    <xf numFmtId="0" fontId="7" fillId="5" borderId="42" xfId="0" applyFont="1" applyFill="1" applyBorder="1" applyAlignment="1" applyProtection="1">
      <alignment horizontal="center" vertical="center" textRotation="90" wrapText="1"/>
    </xf>
    <xf numFmtId="0" fontId="2" fillId="0" borderId="42" xfId="0" applyFont="1" applyBorder="1" applyAlignment="1" applyProtection="1">
      <alignment horizontal="center" vertical="center" textRotation="90" wrapText="1"/>
    </xf>
    <xf numFmtId="0" fontId="30" fillId="0" borderId="73" xfId="0" applyFont="1" applyFill="1" applyBorder="1" applyAlignment="1">
      <alignment horizontal="center" vertical="center" wrapText="1"/>
    </xf>
    <xf numFmtId="14" fontId="2" fillId="0" borderId="42" xfId="0" applyNumberFormat="1" applyFont="1" applyFill="1" applyBorder="1" applyAlignment="1" applyProtection="1">
      <alignment horizontal="center" vertical="center" wrapText="1"/>
      <protection locked="0"/>
    </xf>
    <xf numFmtId="0" fontId="2" fillId="0" borderId="68" xfId="0" applyFont="1" applyFill="1" applyBorder="1" applyAlignment="1" applyProtection="1">
      <alignment horizontal="justify" vertical="center" wrapText="1"/>
      <protection locked="0"/>
    </xf>
    <xf numFmtId="0" fontId="2" fillId="0" borderId="64" xfId="2" applyFont="1" applyFill="1" applyBorder="1" applyAlignment="1" applyProtection="1">
      <alignment horizontal="center" vertical="center" wrapText="1"/>
      <protection locked="0"/>
    </xf>
    <xf numFmtId="0" fontId="2" fillId="3" borderId="42" xfId="2" applyFont="1" applyFill="1" applyBorder="1" applyAlignment="1" applyProtection="1">
      <alignment horizontal="center" vertical="center" wrapText="1"/>
    </xf>
    <xf numFmtId="0" fontId="2" fillId="0" borderId="68" xfId="2"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7" fillId="18" borderId="5" xfId="0" applyFont="1" applyFill="1" applyBorder="1" applyAlignment="1" applyProtection="1">
      <alignment horizontal="center" vertical="center" wrapText="1"/>
      <protection locked="0"/>
    </xf>
    <xf numFmtId="0" fontId="2" fillId="0" borderId="42" xfId="2" applyFont="1" applyFill="1" applyBorder="1" applyAlignment="1" applyProtection="1">
      <alignment vertical="center" wrapText="1"/>
      <protection hidden="1"/>
    </xf>
    <xf numFmtId="0" fontId="32" fillId="0" borderId="42" xfId="0" applyFont="1" applyBorder="1" applyAlignment="1" applyProtection="1">
      <alignment horizontal="center" vertical="center" wrapText="1"/>
      <protection locked="0"/>
    </xf>
    <xf numFmtId="0" fontId="2" fillId="6" borderId="42" xfId="0" applyFont="1" applyFill="1" applyBorder="1" applyAlignment="1" applyProtection="1">
      <alignment horizontal="center" vertical="center" wrapText="1"/>
    </xf>
    <xf numFmtId="0" fontId="30" fillId="0" borderId="42" xfId="0" applyFont="1" applyBorder="1" applyAlignment="1" applyProtection="1">
      <alignment horizontal="center" vertical="center" wrapText="1"/>
      <protection locked="0"/>
    </xf>
    <xf numFmtId="0" fontId="30" fillId="4" borderId="42" xfId="0" applyFont="1" applyFill="1" applyBorder="1" applyAlignment="1" applyProtection="1">
      <alignment horizontal="center" vertical="center" wrapText="1"/>
      <protection locked="0"/>
    </xf>
    <xf numFmtId="14" fontId="30" fillId="0" borderId="42" xfId="0" applyNumberFormat="1" applyFont="1" applyBorder="1" applyAlignment="1" applyProtection="1">
      <alignment horizontal="center" vertical="center" wrapText="1"/>
      <protection locked="0"/>
    </xf>
    <xf numFmtId="14" fontId="30" fillId="4" borderId="42" xfId="0" applyNumberFormat="1" applyFont="1" applyFill="1" applyBorder="1" applyAlignment="1" applyProtection="1">
      <alignment horizontal="center" vertical="center" wrapText="1"/>
      <protection locked="0"/>
    </xf>
    <xf numFmtId="0" fontId="30" fillId="4" borderId="68" xfId="0" applyFont="1" applyFill="1" applyBorder="1" applyAlignment="1" applyProtection="1">
      <alignment horizontal="justify" vertical="center" wrapText="1"/>
      <protection locked="0"/>
    </xf>
    <xf numFmtId="0" fontId="2" fillId="0" borderId="58" xfId="2" applyFont="1" applyFill="1" applyBorder="1" applyAlignment="1" applyProtection="1">
      <alignment horizontal="center" vertical="center" wrapText="1"/>
      <protection locked="0"/>
    </xf>
    <xf numFmtId="0" fontId="7" fillId="16" borderId="60" xfId="2" applyFont="1" applyFill="1" applyBorder="1" applyAlignment="1" applyProtection="1">
      <alignment horizontal="center" vertical="center" wrapText="1"/>
      <protection locked="0"/>
    </xf>
    <xf numFmtId="0" fontId="7" fillId="4" borderId="42" xfId="2" applyFont="1" applyFill="1" applyBorder="1" applyAlignment="1" applyProtection="1">
      <alignment horizontal="center" vertical="center" textRotation="90" wrapText="1"/>
      <protection locked="0"/>
    </xf>
    <xf numFmtId="0" fontId="2" fillId="0" borderId="58" xfId="0" applyFont="1" applyBorder="1" applyAlignment="1" applyProtection="1">
      <alignment horizontal="center" vertical="center" wrapText="1"/>
    </xf>
    <xf numFmtId="0" fontId="2" fillId="0" borderId="73" xfId="0" applyFont="1" applyBorder="1" applyAlignment="1" applyProtection="1">
      <alignment horizontal="justify" vertical="center" wrapText="1"/>
      <protection locked="0"/>
    </xf>
    <xf numFmtId="0" fontId="2" fillId="4" borderId="73" xfId="2" applyFont="1" applyFill="1" applyBorder="1" applyAlignment="1" applyProtection="1">
      <alignment horizontal="center" vertical="center" wrapText="1"/>
      <protection locked="0"/>
    </xf>
    <xf numFmtId="9" fontId="2" fillId="0" borderId="42" xfId="0" applyNumberFormat="1" applyFont="1" applyFill="1" applyBorder="1" applyAlignment="1" applyProtection="1">
      <alignment horizontal="center" vertical="center" wrapText="1"/>
      <protection locked="0"/>
    </xf>
    <xf numFmtId="0" fontId="22" fillId="0" borderId="70" xfId="0" applyFont="1" applyBorder="1" applyAlignment="1">
      <alignment horizontal="center" vertical="center" textRotation="90" wrapText="1"/>
    </xf>
    <xf numFmtId="0" fontId="2" fillId="0" borderId="60" xfId="0" applyFont="1" applyBorder="1" applyAlignment="1" applyProtection="1">
      <alignment horizontal="justify" vertical="center" wrapText="1"/>
      <protection locked="0"/>
    </xf>
    <xf numFmtId="14" fontId="2" fillId="0" borderId="37" xfId="0" applyNumberFormat="1" applyFont="1" applyBorder="1" applyAlignment="1" applyProtection="1">
      <alignment horizontal="center" vertical="center" wrapText="1"/>
      <protection locked="0"/>
    </xf>
    <xf numFmtId="0" fontId="7" fillId="5" borderId="55" xfId="0" applyFont="1" applyFill="1" applyBorder="1" applyAlignment="1" applyProtection="1">
      <alignment horizontal="center" vertical="center" textRotation="90" wrapText="1"/>
    </xf>
    <xf numFmtId="0" fontId="7" fillId="5" borderId="62" xfId="0" applyFont="1" applyFill="1" applyBorder="1" applyAlignment="1" applyProtection="1">
      <alignment horizontal="center" vertical="center" textRotation="90" wrapText="1"/>
    </xf>
    <xf numFmtId="0" fontId="2" fillId="0" borderId="36" xfId="0" applyFont="1" applyFill="1" applyBorder="1" applyAlignment="1" applyProtection="1">
      <alignment horizontal="center" vertical="center" textRotation="90" wrapText="1"/>
      <protection locked="0"/>
    </xf>
    <xf numFmtId="0" fontId="2" fillId="0" borderId="29" xfId="0" applyFont="1" applyBorder="1" applyAlignment="1" applyProtection="1">
      <alignment horizontal="center" vertical="center" wrapText="1"/>
      <protection locked="0"/>
    </xf>
    <xf numFmtId="14" fontId="2" fillId="0" borderId="29" xfId="0" applyNumberFormat="1" applyFont="1" applyBorder="1" applyAlignment="1" applyProtection="1">
      <alignment horizontal="center" vertical="center" wrapText="1"/>
      <protection locked="0"/>
    </xf>
    <xf numFmtId="9" fontId="2" fillId="7" borderId="36" xfId="0" applyNumberFormat="1"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30" fillId="0" borderId="14" xfId="0" applyFont="1" applyBorder="1" applyAlignment="1">
      <alignment horizontal="center" vertical="center" textRotation="90" wrapText="1"/>
    </xf>
    <xf numFmtId="0" fontId="30" fillId="0" borderId="70" xfId="0" applyFont="1" applyBorder="1" applyAlignment="1">
      <alignment horizontal="center" vertical="center" textRotation="90" wrapText="1"/>
    </xf>
    <xf numFmtId="0" fontId="7" fillId="18" borderId="50" xfId="0" applyFont="1" applyFill="1" applyBorder="1" applyAlignment="1" applyProtection="1">
      <alignment horizontal="center" vertical="center" wrapText="1"/>
      <protection locked="0"/>
    </xf>
    <xf numFmtId="0" fontId="2" fillId="0" borderId="20" xfId="0" applyFont="1" applyBorder="1" applyAlignment="1" applyProtection="1">
      <alignment horizontal="justify" vertical="center" wrapText="1"/>
      <protection locked="0"/>
    </xf>
    <xf numFmtId="9" fontId="2" fillId="0" borderId="14" xfId="0" applyNumberFormat="1"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9" fontId="2" fillId="7" borderId="37" xfId="0" applyNumberFormat="1" applyFont="1" applyFill="1" applyBorder="1" applyAlignment="1" applyProtection="1">
      <alignment horizontal="center" vertical="center" wrapText="1"/>
    </xf>
    <xf numFmtId="0" fontId="2" fillId="6" borderId="12" xfId="0" applyFont="1" applyFill="1" applyBorder="1" applyAlignment="1" applyProtection="1">
      <alignment horizontal="center" vertical="center" wrapText="1"/>
      <protection locked="0"/>
    </xf>
    <xf numFmtId="0" fontId="2" fillId="13" borderId="12" xfId="0" applyFont="1" applyFill="1" applyBorder="1" applyAlignment="1" applyProtection="1">
      <alignment vertical="center"/>
      <protection locked="0"/>
    </xf>
    <xf numFmtId="0" fontId="2" fillId="13" borderId="42" xfId="0" applyFont="1" applyFill="1" applyBorder="1" applyAlignment="1" applyProtection="1">
      <alignment vertical="center"/>
      <protection locked="0"/>
    </xf>
    <xf numFmtId="0" fontId="2" fillId="0" borderId="13" xfId="0" applyFont="1" applyBorder="1" applyAlignment="1" applyProtection="1">
      <alignment horizontal="center" vertical="center" wrapText="1"/>
      <protection locked="0"/>
    </xf>
    <xf numFmtId="0" fontId="2" fillId="0" borderId="60" xfId="0" applyFont="1" applyBorder="1" applyAlignment="1">
      <alignment horizontal="justify" vertical="center" wrapText="1"/>
    </xf>
    <xf numFmtId="0" fontId="22" fillId="0" borderId="60" xfId="0" applyFont="1" applyBorder="1" applyAlignment="1">
      <alignment horizontal="center" vertical="center" textRotation="90" wrapText="1"/>
    </xf>
    <xf numFmtId="0" fontId="2" fillId="0" borderId="60" xfId="0" applyFont="1" applyBorder="1" applyAlignment="1" applyProtection="1">
      <alignment wrapText="1"/>
      <protection locked="0"/>
    </xf>
    <xf numFmtId="0" fontId="2" fillId="5" borderId="11" xfId="0" applyFont="1" applyFill="1" applyBorder="1" applyAlignment="1" applyProtection="1">
      <alignment horizontal="center" vertical="center" wrapText="1"/>
    </xf>
    <xf numFmtId="0" fontId="2" fillId="4" borderId="37" xfId="0" applyFont="1" applyFill="1" applyBorder="1" applyAlignment="1" applyProtection="1">
      <alignment horizontal="justify" vertical="center" wrapText="1"/>
      <protection locked="0"/>
    </xf>
    <xf numFmtId="9" fontId="2" fillId="0" borderId="3" xfId="0" applyNumberFormat="1" applyFont="1" applyFill="1" applyBorder="1" applyAlignment="1" applyProtection="1">
      <alignment horizontal="center" vertical="center" wrapText="1"/>
      <protection locked="0"/>
    </xf>
    <xf numFmtId="9" fontId="2" fillId="0" borderId="37" xfId="0" applyNumberFormat="1" applyFont="1" applyFill="1" applyBorder="1" applyAlignment="1" applyProtection="1">
      <alignment horizontal="center" vertical="center" wrapText="1"/>
      <protection locked="0"/>
    </xf>
    <xf numFmtId="0" fontId="21" fillId="0" borderId="24" xfId="0" applyFont="1" applyBorder="1" applyAlignment="1">
      <alignment horizontal="justify" vertical="center" wrapText="1"/>
    </xf>
    <xf numFmtId="0" fontId="22" fillId="0" borderId="74" xfId="0" applyFont="1" applyBorder="1" applyAlignment="1">
      <alignment horizontal="justify" vertical="center" wrapText="1"/>
    </xf>
    <xf numFmtId="0" fontId="23" fillId="0" borderId="70" xfId="0" applyFont="1" applyBorder="1" applyAlignment="1">
      <alignment horizontal="justify" vertical="center" wrapText="1"/>
    </xf>
    <xf numFmtId="0" fontId="22" fillId="0" borderId="75" xfId="0" applyFont="1" applyBorder="1" applyAlignment="1">
      <alignment horizontal="justify" vertical="center" wrapText="1"/>
    </xf>
    <xf numFmtId="0" fontId="22" fillId="0" borderId="77" xfId="0" applyFont="1" applyBorder="1" applyAlignment="1">
      <alignment horizontal="justify" vertical="center" wrapText="1"/>
    </xf>
    <xf numFmtId="0" fontId="2" fillId="0" borderId="32" xfId="2" applyFont="1" applyFill="1" applyBorder="1" applyAlignment="1" applyProtection="1">
      <alignment horizontal="center" vertical="center" wrapText="1"/>
      <protection locked="0"/>
    </xf>
    <xf numFmtId="0" fontId="30" fillId="0" borderId="28" xfId="0" applyFont="1" applyBorder="1" applyAlignment="1">
      <alignment vertical="center" wrapText="1"/>
    </xf>
    <xf numFmtId="14" fontId="2" fillId="0" borderId="3" xfId="0" applyNumberFormat="1" applyFont="1" applyBorder="1" applyAlignment="1" applyProtection="1">
      <alignment horizontal="center" vertical="center" wrapText="1"/>
      <protection locked="0"/>
    </xf>
    <xf numFmtId="0" fontId="35" fillId="0" borderId="3" xfId="0" applyFont="1" applyBorder="1" applyAlignment="1" applyProtection="1">
      <alignment horizontal="center" vertical="center" wrapText="1"/>
      <protection locked="0"/>
    </xf>
    <xf numFmtId="0" fontId="30" fillId="0" borderId="37" xfId="0" applyFont="1" applyBorder="1" applyAlignment="1">
      <alignment horizontal="center" vertical="center" wrapText="1"/>
    </xf>
    <xf numFmtId="0" fontId="2" fillId="0" borderId="35" xfId="0" applyFont="1" applyBorder="1" applyAlignment="1" applyProtection="1">
      <alignment horizontal="justify" vertical="center" wrapText="1"/>
      <protection locked="0"/>
    </xf>
    <xf numFmtId="0" fontId="22" fillId="0" borderId="37" xfId="0" applyFont="1" applyBorder="1" applyAlignment="1">
      <alignment horizontal="center" vertical="center" wrapText="1"/>
    </xf>
    <xf numFmtId="0" fontId="2" fillId="0" borderId="29" xfId="0" applyFont="1" applyBorder="1" applyAlignment="1" applyProtection="1">
      <alignment vertical="center" wrapText="1"/>
      <protection locked="0"/>
    </xf>
    <xf numFmtId="0" fontId="7" fillId="18" borderId="32" xfId="0" applyFont="1" applyFill="1" applyBorder="1" applyAlignment="1" applyProtection="1">
      <alignment horizontal="center" vertical="center" wrapText="1"/>
      <protection locked="0"/>
    </xf>
    <xf numFmtId="0" fontId="2" fillId="0" borderId="37" xfId="0" applyFont="1" applyBorder="1" applyAlignment="1" applyProtection="1">
      <alignment vertical="center" wrapText="1"/>
      <protection locked="0"/>
    </xf>
    <xf numFmtId="0" fontId="7" fillId="18" borderId="68"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0" fontId="2" fillId="0" borderId="39" xfId="0" applyFont="1" applyBorder="1" applyAlignment="1" applyProtection="1">
      <alignment horizontal="center" vertical="center" wrapText="1"/>
    </xf>
    <xf numFmtId="9" fontId="2" fillId="5" borderId="28" xfId="0"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2" fillId="0" borderId="28" xfId="0" applyFont="1" applyBorder="1" applyAlignment="1" applyProtection="1">
      <alignment horizontal="center" vertical="center" textRotation="90" wrapText="1"/>
    </xf>
    <xf numFmtId="0" fontId="2" fillId="0" borderId="28" xfId="0" applyFont="1" applyFill="1" applyBorder="1" applyAlignment="1" applyProtection="1">
      <alignment horizontal="center" vertical="center" textRotation="90" wrapText="1"/>
      <protection locked="0"/>
    </xf>
    <xf numFmtId="0" fontId="2" fillId="0" borderId="51" xfId="0" applyFont="1" applyFill="1" applyBorder="1" applyAlignment="1" applyProtection="1">
      <alignment horizontal="justify" vertical="center" wrapText="1"/>
      <protection locked="0"/>
    </xf>
    <xf numFmtId="0" fontId="2" fillId="0" borderId="28" xfId="2"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14" fontId="2" fillId="0" borderId="28" xfId="0" applyNumberFormat="1"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29" xfId="2" applyFont="1" applyFill="1" applyBorder="1" applyAlignment="1" applyProtection="1">
      <alignment horizontal="center" vertical="center" wrapText="1"/>
      <protection locked="0"/>
    </xf>
    <xf numFmtId="0" fontId="2" fillId="0" borderId="37" xfId="2"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0" fontId="10" fillId="13" borderId="29" xfId="0" applyFont="1" applyFill="1" applyBorder="1" applyAlignment="1" applyProtection="1">
      <alignment horizontal="center" vertical="center"/>
      <protection locked="0"/>
    </xf>
    <xf numFmtId="0" fontId="7" fillId="16" borderId="64" xfId="2" applyFont="1" applyFill="1" applyBorder="1" applyAlignment="1" applyProtection="1">
      <alignment horizontal="center" vertical="center" wrapText="1"/>
      <protection locked="0"/>
    </xf>
    <xf numFmtId="0" fontId="7" fillId="4" borderId="42" xfId="2" applyFont="1" applyFill="1" applyBorder="1" applyAlignment="1" applyProtection="1">
      <alignment vertical="center" textRotation="90" wrapText="1"/>
      <protection locked="0"/>
    </xf>
    <xf numFmtId="0" fontId="2" fillId="0" borderId="42" xfId="0" applyFont="1" applyFill="1" applyBorder="1" applyAlignment="1" applyProtection="1">
      <alignment vertical="center" wrapText="1"/>
      <protection locked="0"/>
    </xf>
    <xf numFmtId="0" fontId="2" fillId="5" borderId="73" xfId="0" applyFont="1" applyFill="1" applyBorder="1" applyAlignment="1" applyProtection="1">
      <alignment horizontal="center" vertical="center" wrapText="1"/>
    </xf>
    <xf numFmtId="0" fontId="7" fillId="5" borderId="73" xfId="0" applyFont="1" applyFill="1" applyBorder="1" applyAlignment="1" applyProtection="1">
      <alignment horizontal="center" vertical="center" textRotation="90" wrapText="1"/>
    </xf>
    <xf numFmtId="0" fontId="2" fillId="0" borderId="42" xfId="0" applyFont="1" applyFill="1" applyBorder="1" applyAlignment="1" applyProtection="1">
      <alignment horizontal="center" vertical="center"/>
      <protection locked="0"/>
    </xf>
    <xf numFmtId="0" fontId="2" fillId="0" borderId="42" xfId="0" applyFont="1" applyFill="1" applyBorder="1" applyAlignment="1" applyProtection="1">
      <alignment vertical="center"/>
      <protection locked="0"/>
    </xf>
    <xf numFmtId="0" fontId="22" fillId="0" borderId="79" xfId="0" applyFont="1" applyBorder="1" applyAlignment="1">
      <alignment horizontal="justify" vertical="center" wrapText="1"/>
    </xf>
    <xf numFmtId="0" fontId="22" fillId="0" borderId="44" xfId="0" applyFont="1" applyBorder="1" applyAlignment="1">
      <alignment horizontal="justify" vertical="center" wrapText="1"/>
    </xf>
    <xf numFmtId="0" fontId="22" fillId="0" borderId="73" xfId="0" applyFont="1" applyBorder="1" applyAlignment="1">
      <alignment horizontal="justify" vertical="center" wrapText="1"/>
    </xf>
    <xf numFmtId="0" fontId="22" fillId="0" borderId="78" xfId="0" applyFont="1" applyFill="1" applyBorder="1" applyAlignment="1">
      <alignment horizontal="justify" vertical="center" wrapText="1"/>
    </xf>
    <xf numFmtId="0" fontId="22" fillId="0" borderId="70" xfId="0" applyFont="1" applyFill="1" applyBorder="1" applyAlignment="1">
      <alignment horizontal="justify" vertical="center" wrapText="1"/>
    </xf>
    <xf numFmtId="0" fontId="22" fillId="0" borderId="80" xfId="0" applyFont="1" applyFill="1" applyBorder="1" applyAlignment="1">
      <alignment horizontal="justify" vertical="center" wrapText="1"/>
    </xf>
    <xf numFmtId="0" fontId="22" fillId="0" borderId="73" xfId="0" applyFont="1" applyFill="1" applyBorder="1" applyAlignment="1">
      <alignment horizontal="justify" vertical="center" wrapText="1"/>
    </xf>
    <xf numFmtId="0" fontId="15" fillId="0" borderId="73" xfId="0" applyFont="1" applyFill="1" applyBorder="1" applyAlignment="1" applyProtection="1">
      <alignment vertical="center" wrapText="1"/>
      <protection locked="0"/>
    </xf>
    <xf numFmtId="0" fontId="2" fillId="0" borderId="28" xfId="0" applyFont="1" applyFill="1" applyBorder="1" applyAlignment="1" applyProtection="1">
      <alignment vertical="center"/>
      <protection locked="0"/>
    </xf>
    <xf numFmtId="0" fontId="2" fillId="0" borderId="28" xfId="2" applyFont="1" applyFill="1" applyBorder="1" applyAlignment="1" applyProtection="1">
      <alignment horizontal="justify" vertical="center" wrapText="1"/>
      <protection locked="0"/>
    </xf>
    <xf numFmtId="0" fontId="2" fillId="6" borderId="28" xfId="0" applyFont="1" applyFill="1" applyBorder="1" applyAlignment="1" applyProtection="1">
      <alignment horizontal="center" vertical="center" wrapText="1"/>
      <protection locked="0"/>
    </xf>
    <xf numFmtId="0" fontId="2" fillId="5" borderId="28" xfId="0" applyFont="1" applyFill="1" applyBorder="1" applyAlignment="1" applyProtection="1">
      <alignment horizontal="center" vertical="center" wrapText="1"/>
    </xf>
    <xf numFmtId="0" fontId="2" fillId="0" borderId="29" xfId="0" applyFont="1" applyFill="1" applyBorder="1" applyAlignment="1" applyProtection="1">
      <alignment wrapText="1"/>
      <protection locked="0"/>
    </xf>
    <xf numFmtId="0" fontId="2" fillId="0" borderId="37" xfId="0" applyFont="1" applyFill="1" applyBorder="1" applyAlignment="1" applyProtection="1">
      <alignment wrapText="1"/>
      <protection locked="0"/>
    </xf>
    <xf numFmtId="0" fontId="2" fillId="0" borderId="37" xfId="0" applyFont="1" applyFill="1" applyBorder="1" applyAlignment="1" applyProtection="1">
      <alignment horizontal="center" vertical="center"/>
      <protection locked="0"/>
    </xf>
    <xf numFmtId="14" fontId="2" fillId="0" borderId="37" xfId="0" applyNumberFormat="1" applyFont="1" applyFill="1" applyBorder="1" applyAlignment="1" applyProtection="1">
      <alignment horizontal="center" vertical="center"/>
      <protection locked="0"/>
    </xf>
    <xf numFmtId="0" fontId="2" fillId="0" borderId="36" xfId="2" applyFont="1" applyFill="1" applyBorder="1" applyAlignment="1" applyProtection="1">
      <alignment horizontal="center" vertical="center" wrapText="1"/>
      <protection locked="0"/>
    </xf>
    <xf numFmtId="9" fontId="2" fillId="7" borderId="36" xfId="0" applyNumberFormat="1"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textRotation="90" wrapText="1"/>
      <protection locked="0"/>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5" borderId="36" xfId="0" applyFont="1" applyFill="1" applyBorder="1" applyAlignment="1" applyProtection="1">
      <alignment horizontal="center" vertical="center" wrapText="1"/>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14" fontId="2" fillId="0" borderId="29" xfId="0" applyNumberFormat="1" applyFont="1" applyBorder="1" applyAlignment="1" applyProtection="1">
      <alignment horizontal="center" vertical="center" wrapText="1"/>
      <protection locked="0"/>
    </xf>
    <xf numFmtId="0" fontId="2" fillId="0" borderId="51" xfId="2"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xf>
    <xf numFmtId="0" fontId="2" fillId="5" borderId="62" xfId="0" applyFont="1" applyFill="1" applyBorder="1" applyAlignment="1" applyProtection="1">
      <alignment horizontal="center" vertical="center" wrapText="1"/>
    </xf>
    <xf numFmtId="9" fontId="2" fillId="5" borderId="13" xfId="0" applyNumberFormat="1" applyFont="1" applyFill="1" applyBorder="1" applyAlignment="1">
      <alignment horizontal="center" vertical="center" wrapText="1"/>
    </xf>
    <xf numFmtId="0" fontId="2" fillId="0" borderId="13" xfId="0" applyFont="1" applyFill="1" applyBorder="1" applyAlignment="1" applyProtection="1">
      <alignment horizontal="left" vertical="center" wrapText="1"/>
      <protection locked="0"/>
    </xf>
    <xf numFmtId="0" fontId="2" fillId="0" borderId="30" xfId="0" applyFont="1" applyBorder="1" applyAlignment="1" applyProtection="1">
      <alignment horizontal="justify" vertical="center" wrapText="1"/>
      <protection locked="0"/>
    </xf>
    <xf numFmtId="0" fontId="2" fillId="0" borderId="36"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3" xfId="0" applyFont="1" applyBorder="1" applyAlignment="1" applyProtection="1">
      <alignment horizontal="center" vertical="center" wrapText="1"/>
      <protection locked="0"/>
    </xf>
    <xf numFmtId="14" fontId="2" fillId="0" borderId="3" xfId="0" applyNumberFormat="1" applyFont="1" applyBorder="1" applyAlignment="1">
      <alignment horizontal="center" vertical="center"/>
    </xf>
    <xf numFmtId="0" fontId="7" fillId="0" borderId="3" xfId="0" applyFont="1" applyBorder="1" applyAlignment="1">
      <alignment horizontal="center" vertical="center"/>
    </xf>
    <xf numFmtId="0" fontId="20" fillId="0" borderId="0" xfId="0" applyFont="1"/>
    <xf numFmtId="0" fontId="2" fillId="0" borderId="0" xfId="0" applyFont="1" applyProtection="1">
      <protection locked="0"/>
    </xf>
    <xf numFmtId="0" fontId="2" fillId="6" borderId="3" xfId="0" applyFont="1" applyFill="1" applyBorder="1" applyAlignment="1" applyProtection="1">
      <alignment horizontal="center" vertical="center" wrapText="1"/>
      <protection locked="0"/>
    </xf>
    <xf numFmtId="0" fontId="2" fillId="13" borderId="3" xfId="0" applyFont="1" applyFill="1" applyBorder="1" applyAlignment="1" applyProtection="1">
      <alignment vertical="center"/>
      <protection locked="0"/>
    </xf>
    <xf numFmtId="0" fontId="2" fillId="0"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justify" vertical="center" wrapText="1"/>
      <protection locked="0"/>
    </xf>
    <xf numFmtId="14" fontId="2" fillId="0" borderId="3" xfId="0" applyNumberFormat="1" applyFont="1" applyFill="1" applyBorder="1" applyAlignment="1" applyProtection="1">
      <alignment horizontal="center" vertical="center" wrapText="1"/>
      <protection locked="0"/>
    </xf>
    <xf numFmtId="0" fontId="30" fillId="0" borderId="3" xfId="0" applyFont="1" applyBorder="1" applyAlignment="1">
      <alignment horizontal="center" vertical="center" wrapText="1"/>
    </xf>
    <xf numFmtId="9" fontId="2" fillId="7" borderId="3" xfId="0" applyNumberFormat="1" applyFont="1" applyFill="1" applyBorder="1" applyAlignment="1" applyProtection="1">
      <alignment horizontal="center" vertical="center" wrapText="1"/>
    </xf>
    <xf numFmtId="0" fontId="2" fillId="0" borderId="3" xfId="0" applyFont="1" applyFill="1" applyBorder="1" applyAlignment="1" applyProtection="1">
      <alignment horizontal="center" vertical="center" textRotation="90" wrapText="1"/>
      <protection locked="0"/>
    </xf>
    <xf numFmtId="0" fontId="2" fillId="5" borderId="3" xfId="0" applyFont="1" applyFill="1" applyBorder="1" applyAlignment="1" applyProtection="1">
      <alignment horizontal="center" vertical="center" wrapText="1"/>
    </xf>
    <xf numFmtId="0" fontId="2" fillId="0" borderId="3" xfId="0" applyFont="1" applyBorder="1" applyAlignment="1" applyProtection="1">
      <alignment horizontal="center" vertical="center" textRotation="90" wrapText="1"/>
    </xf>
    <xf numFmtId="0" fontId="7" fillId="5" borderId="3" xfId="0" applyFont="1" applyFill="1" applyBorder="1" applyAlignment="1" applyProtection="1">
      <alignment horizontal="center" vertical="center" textRotation="90" wrapText="1"/>
    </xf>
    <xf numFmtId="9" fontId="2" fillId="5" borderId="3" xfId="0" applyNumberFormat="1"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0" fontId="2" fillId="0" borderId="14"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pplyProtection="1">
      <alignment horizontal="center" vertical="center" wrapText="1"/>
    </xf>
    <xf numFmtId="9" fontId="2" fillId="5" borderId="14" xfId="0" applyNumberFormat="1"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textRotation="90" wrapText="1"/>
    </xf>
    <xf numFmtId="0" fontId="7" fillId="5" borderId="14" xfId="0" applyFont="1" applyFill="1" applyBorder="1" applyAlignment="1" applyProtection="1">
      <alignment horizontal="center" vertical="center" textRotation="90" wrapText="1"/>
    </xf>
    <xf numFmtId="9" fontId="2" fillId="7" borderId="13" xfId="0" applyNumberFormat="1" applyFont="1" applyFill="1" applyBorder="1" applyAlignment="1" applyProtection="1">
      <alignment horizontal="center" vertical="center" wrapText="1"/>
    </xf>
    <xf numFmtId="9" fontId="2" fillId="7" borderId="14" xfId="0" applyNumberFormat="1" applyFont="1" applyFill="1" applyBorder="1" applyAlignment="1" applyProtection="1">
      <alignment horizontal="center" vertical="center" wrapText="1"/>
    </xf>
    <xf numFmtId="0" fontId="2" fillId="0" borderId="13" xfId="0" applyFont="1" applyBorder="1" applyAlignment="1" applyProtection="1">
      <alignment horizontal="center" vertical="center" textRotation="90" wrapText="1"/>
    </xf>
    <xf numFmtId="0" fontId="2" fillId="0" borderId="14" xfId="0" applyFont="1" applyBorder="1" applyAlignment="1" applyProtection="1">
      <alignment horizontal="center" vertical="center" textRotation="90" wrapText="1"/>
    </xf>
    <xf numFmtId="0" fontId="2" fillId="5" borderId="13" xfId="0" applyFont="1" applyFill="1" applyBorder="1" applyAlignment="1" applyProtection="1">
      <alignment horizontal="center" vertical="center" wrapText="1"/>
    </xf>
    <xf numFmtId="0" fontId="2" fillId="5" borderId="14"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9" fontId="2" fillId="5" borderId="14" xfId="1" applyFont="1" applyFill="1" applyBorder="1" applyAlignment="1" applyProtection="1">
      <alignment horizontal="center" vertical="center"/>
    </xf>
    <xf numFmtId="0" fontId="2" fillId="0" borderId="12"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textRotation="90" wrapText="1"/>
      <protection locked="0"/>
    </xf>
    <xf numFmtId="0" fontId="2" fillId="5" borderId="12" xfId="0" applyFont="1" applyFill="1" applyBorder="1" applyAlignment="1" applyProtection="1">
      <alignment horizontal="center" vertical="center" wrapText="1"/>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30" fillId="0" borderId="29" xfId="0" applyFont="1" applyBorder="1" applyAlignment="1">
      <alignment horizontal="center" vertical="center" wrapText="1"/>
    </xf>
    <xf numFmtId="14" fontId="2" fillId="0" borderId="3" xfId="0" applyNumberFormat="1" applyFont="1" applyBorder="1" applyAlignment="1">
      <alignment horizontal="center" vertical="center" wrapText="1"/>
    </xf>
    <xf numFmtId="0" fontId="7" fillId="0" borderId="3" xfId="0" applyFont="1" applyFill="1" applyBorder="1" applyAlignment="1">
      <alignment horizontal="center" vertical="center"/>
    </xf>
    <xf numFmtId="0" fontId="2" fillId="0" borderId="3" xfId="0" applyFont="1" applyFill="1" applyBorder="1" applyAlignment="1" applyProtection="1">
      <alignment horizontal="left" vertical="center" wrapText="1"/>
      <protection locked="0"/>
    </xf>
    <xf numFmtId="0" fontId="39" fillId="0" borderId="31" xfId="0" applyFont="1" applyBorder="1" applyAlignment="1">
      <alignment horizontal="center" vertical="center" textRotation="90" wrapText="1"/>
    </xf>
    <xf numFmtId="0" fontId="39" fillId="0" borderId="25" xfId="0" applyFont="1" applyBorder="1" applyAlignment="1">
      <alignment horizontal="center" vertical="center" textRotation="90" wrapText="1"/>
    </xf>
    <xf numFmtId="0" fontId="39" fillId="0" borderId="40" xfId="0" applyFont="1" applyBorder="1" applyAlignment="1">
      <alignment horizontal="center" vertical="center" textRotation="90" wrapText="1"/>
    </xf>
    <xf numFmtId="0" fontId="39" fillId="0" borderId="43" xfId="0" applyFont="1" applyBorder="1" applyAlignment="1">
      <alignment horizontal="center" vertical="center" textRotation="90" wrapText="1"/>
    </xf>
    <xf numFmtId="0" fontId="39" fillId="0" borderId="44" xfId="0" applyFont="1" applyBorder="1" applyAlignment="1">
      <alignment horizontal="center" vertical="center" textRotation="90" wrapText="1"/>
    </xf>
    <xf numFmtId="0" fontId="39" fillId="0" borderId="50" xfId="0" applyFont="1" applyBorder="1" applyAlignment="1">
      <alignment horizontal="center" vertical="center" textRotation="90" wrapText="1"/>
    </xf>
    <xf numFmtId="0" fontId="39" fillId="0" borderId="49" xfId="0" applyFont="1" applyBorder="1" applyAlignment="1">
      <alignment horizontal="center" vertical="center" textRotation="90" wrapText="1"/>
    </xf>
    <xf numFmtId="0" fontId="39" fillId="0" borderId="60" xfId="0" applyFont="1" applyBorder="1" applyAlignment="1">
      <alignment horizontal="center" vertical="center" textRotation="90" wrapText="1"/>
    </xf>
    <xf numFmtId="0" fontId="39" fillId="0" borderId="21" xfId="0" applyFont="1" applyBorder="1" applyAlignment="1">
      <alignment horizontal="center" vertical="center" textRotation="90" wrapText="1"/>
    </xf>
    <xf numFmtId="0" fontId="40" fillId="0" borderId="60" xfId="0" applyFont="1" applyBorder="1" applyAlignment="1">
      <alignment horizontal="center" vertical="center" textRotation="90" wrapText="1"/>
    </xf>
    <xf numFmtId="0" fontId="40" fillId="0" borderId="20" xfId="0" applyFont="1" applyBorder="1" applyAlignment="1">
      <alignment horizontal="center" vertical="center" textRotation="90" wrapText="1"/>
    </xf>
    <xf numFmtId="0" fontId="42" fillId="13" borderId="3" xfId="0" applyFont="1" applyFill="1" applyBorder="1" applyProtection="1">
      <protection locked="0"/>
    </xf>
    <xf numFmtId="0" fontId="39" fillId="0" borderId="20" xfId="0" applyFont="1" applyBorder="1" applyAlignment="1">
      <alignment vertical="center" textRotation="90" wrapText="1"/>
    </xf>
    <xf numFmtId="0" fontId="42" fillId="0" borderId="0" xfId="0" applyFont="1" applyProtection="1">
      <protection locked="0"/>
    </xf>
    <xf numFmtId="0" fontId="2" fillId="0" borderId="11" xfId="0" applyFont="1" applyFill="1" applyBorder="1" applyAlignment="1" applyProtection="1">
      <alignment horizontal="justify" vertical="center" wrapText="1"/>
      <protection locked="0"/>
    </xf>
    <xf numFmtId="0" fontId="2" fillId="0" borderId="13" xfId="0" applyFont="1" applyFill="1" applyBorder="1" applyAlignment="1" applyProtection="1">
      <alignment horizontal="justify" vertical="center" wrapText="1"/>
      <protection locked="0"/>
    </xf>
    <xf numFmtId="0" fontId="2" fillId="0" borderId="60" xfId="0" applyFont="1" applyFill="1" applyBorder="1" applyAlignment="1" applyProtection="1">
      <alignment horizontal="justify" vertical="center" wrapText="1"/>
      <protection locked="0"/>
    </xf>
    <xf numFmtId="0" fontId="2" fillId="0" borderId="13" xfId="2" applyFont="1" applyFill="1" applyBorder="1" applyAlignment="1" applyProtection="1">
      <alignment horizontal="justify" vertical="center" wrapText="1"/>
      <protection locked="0"/>
    </xf>
    <xf numFmtId="0" fontId="2" fillId="0" borderId="29" xfId="0" applyFont="1" applyFill="1" applyBorder="1" applyAlignment="1" applyProtection="1">
      <alignment vertical="center" wrapText="1"/>
      <protection locked="0"/>
    </xf>
    <xf numFmtId="0" fontId="2" fillId="0" borderId="29" xfId="0" applyFont="1" applyFill="1" applyBorder="1" applyAlignment="1" applyProtection="1">
      <alignment horizontal="justify" vertical="center" wrapText="1"/>
      <protection locked="0"/>
    </xf>
    <xf numFmtId="0" fontId="2" fillId="0" borderId="37" xfId="0" applyFont="1" applyFill="1" applyBorder="1" applyAlignment="1" applyProtection="1">
      <alignment vertical="center" wrapText="1"/>
      <protection locked="0"/>
    </xf>
    <xf numFmtId="0" fontId="2" fillId="0" borderId="37" xfId="0" applyFont="1" applyFill="1" applyBorder="1" applyAlignment="1" applyProtection="1">
      <alignment horizontal="justify" vertical="center" wrapText="1"/>
      <protection locked="0"/>
    </xf>
    <xf numFmtId="0" fontId="22" fillId="0" borderId="82" xfId="0" applyFont="1" applyBorder="1" applyAlignment="1">
      <alignment horizontal="justify" vertical="center" wrapText="1"/>
    </xf>
    <xf numFmtId="0" fontId="23" fillId="0" borderId="30" xfId="0" applyFont="1" applyBorder="1" applyAlignment="1">
      <alignment horizontal="justify" vertical="center" wrapText="1"/>
    </xf>
    <xf numFmtId="0" fontId="23" fillId="0" borderId="26" xfId="0" applyFont="1" applyBorder="1" applyAlignment="1">
      <alignment horizontal="justify" vertical="center" wrapText="1"/>
    </xf>
    <xf numFmtId="0" fontId="23" fillId="0" borderId="73" xfId="0" applyFont="1" applyBorder="1" applyAlignment="1">
      <alignment horizontal="justify" vertical="center" wrapText="1"/>
    </xf>
    <xf numFmtId="0" fontId="22" fillId="0" borderId="83" xfId="0" applyFont="1" applyBorder="1" applyAlignment="1">
      <alignment horizontal="justify" vertical="center" wrapText="1"/>
    </xf>
    <xf numFmtId="0" fontId="23" fillId="0" borderId="73" xfId="0" applyFont="1" applyBorder="1" applyAlignment="1">
      <alignment vertical="center" wrapText="1"/>
    </xf>
    <xf numFmtId="0" fontId="39" fillId="0" borderId="68" xfId="0" applyFont="1" applyBorder="1" applyAlignment="1">
      <alignment horizontal="center" vertical="center" textRotation="90" wrapText="1"/>
    </xf>
    <xf numFmtId="0" fontId="7" fillId="18" borderId="84" xfId="0" applyFont="1" applyFill="1" applyBorder="1" applyAlignment="1" applyProtection="1">
      <alignment horizontal="center" vertical="center" wrapText="1"/>
      <protection locked="0"/>
    </xf>
    <xf numFmtId="0" fontId="2" fillId="0" borderId="12" xfId="0" applyFont="1" applyFill="1" applyBorder="1" applyAlignment="1" applyProtection="1">
      <alignment vertical="center" wrapText="1"/>
      <protection locked="0"/>
    </xf>
    <xf numFmtId="0" fontId="23" fillId="0" borderId="50" xfId="0" applyFont="1" applyBorder="1" applyAlignment="1">
      <alignment horizontal="justify" vertical="center" wrapText="1"/>
    </xf>
    <xf numFmtId="0" fontId="15" fillId="0" borderId="49" xfId="0" applyFont="1" applyBorder="1" applyAlignment="1">
      <alignment horizontal="justify" vertical="center" wrapText="1"/>
    </xf>
    <xf numFmtId="0" fontId="39" fillId="0" borderId="70" xfId="0" applyFont="1" applyBorder="1" applyAlignment="1">
      <alignment horizontal="center" vertical="center" textRotation="90" wrapText="1"/>
    </xf>
    <xf numFmtId="0" fontId="2" fillId="0" borderId="42" xfId="2" applyFont="1" applyFill="1" applyBorder="1" applyAlignment="1" applyProtection="1">
      <alignment horizontal="justify" vertical="center" wrapText="1"/>
      <protection locked="0"/>
    </xf>
    <xf numFmtId="0" fontId="2" fillId="0" borderId="42" xfId="0" applyFont="1" applyFill="1" applyBorder="1" applyAlignment="1" applyProtection="1">
      <alignment horizontal="left" vertical="center" wrapText="1"/>
      <protection locked="0"/>
    </xf>
    <xf numFmtId="0" fontId="2" fillId="0" borderId="34" xfId="2" applyFont="1" applyFill="1" applyBorder="1" applyAlignment="1" applyProtection="1">
      <alignment horizontal="center" vertical="center" wrapText="1"/>
      <protection locked="0"/>
    </xf>
    <xf numFmtId="0" fontId="2" fillId="0" borderId="38" xfId="2" applyFont="1" applyFill="1" applyBorder="1" applyAlignment="1" applyProtection="1">
      <alignment horizontal="center" vertical="center" wrapText="1"/>
      <protection locked="0"/>
    </xf>
    <xf numFmtId="0" fontId="2" fillId="0" borderId="73" xfId="2" applyFont="1" applyFill="1" applyBorder="1" applyAlignment="1" applyProtection="1">
      <alignment horizontal="center" vertical="center" wrapText="1"/>
      <protection locked="0"/>
    </xf>
    <xf numFmtId="0" fontId="2" fillId="3" borderId="73" xfId="2" applyFont="1" applyFill="1" applyBorder="1" applyAlignment="1" applyProtection="1">
      <alignment horizontal="center" vertical="center" wrapText="1"/>
    </xf>
    <xf numFmtId="0" fontId="2" fillId="0" borderId="60" xfId="2" applyFont="1" applyFill="1" applyBorder="1" applyAlignment="1" applyProtection="1">
      <alignment horizontal="center" vertical="center" wrapText="1"/>
      <protection locked="0"/>
    </xf>
    <xf numFmtId="0" fontId="2" fillId="13" borderId="36" xfId="0" applyFont="1" applyFill="1" applyBorder="1" applyAlignment="1" applyProtection="1">
      <alignment vertical="center"/>
      <protection locked="0"/>
    </xf>
    <xf numFmtId="0" fontId="2" fillId="0" borderId="42" xfId="0" applyFont="1" applyBorder="1" applyAlignment="1" applyProtection="1">
      <alignment horizontal="center" vertical="center" wrapText="1"/>
    </xf>
    <xf numFmtId="14" fontId="2" fillId="0" borderId="42" xfId="0" applyNumberFormat="1" applyFont="1" applyFill="1" applyBorder="1" applyAlignment="1" applyProtection="1">
      <alignment horizontal="center" vertical="center"/>
      <protection locked="0"/>
    </xf>
    <xf numFmtId="0" fontId="7" fillId="16" borderId="20" xfId="2" applyFont="1" applyFill="1" applyBorder="1" applyAlignment="1" applyProtection="1">
      <alignment vertical="center" wrapText="1"/>
      <protection locked="0"/>
    </xf>
    <xf numFmtId="17" fontId="2" fillId="0" borderId="29" xfId="0" applyNumberFormat="1" applyFont="1" applyFill="1" applyBorder="1" applyAlignment="1" applyProtection="1">
      <alignment horizontal="center" vertical="center" wrapText="1"/>
      <protection locked="0"/>
    </xf>
    <xf numFmtId="0" fontId="2" fillId="0" borderId="32" xfId="0" applyFont="1" applyFill="1" applyBorder="1" applyAlignment="1" applyProtection="1">
      <alignment horizontal="justify" vertical="center" wrapText="1"/>
      <protection locked="0"/>
    </xf>
    <xf numFmtId="0" fontId="2" fillId="0" borderId="38" xfId="0" applyFont="1" applyFill="1" applyBorder="1" applyAlignment="1" applyProtection="1">
      <alignment horizontal="justify" vertical="center" wrapText="1"/>
      <protection locked="0"/>
    </xf>
    <xf numFmtId="0" fontId="2" fillId="0" borderId="42" xfId="0" applyFont="1" applyBorder="1" applyAlignment="1" applyProtection="1">
      <alignment horizontal="center" vertical="center"/>
      <protection locked="0"/>
    </xf>
    <xf numFmtId="14" fontId="2" fillId="0" borderId="42" xfId="0" applyNumberFormat="1" applyFont="1" applyBorder="1" applyAlignment="1" applyProtection="1">
      <alignment horizontal="center" vertical="center"/>
      <protection locked="0"/>
    </xf>
    <xf numFmtId="0" fontId="2" fillId="0" borderId="68" xfId="0" applyFont="1" applyBorder="1" applyAlignment="1" applyProtection="1">
      <alignment horizontal="justify" vertical="center" wrapText="1"/>
      <protection locked="0"/>
    </xf>
    <xf numFmtId="0" fontId="30" fillId="0" borderId="37" xfId="0" applyFont="1" applyBorder="1" applyAlignment="1">
      <alignment horizontal="center" vertical="center" textRotation="90" wrapText="1"/>
    </xf>
    <xf numFmtId="0" fontId="2" fillId="0" borderId="43" xfId="0" applyFont="1" applyFill="1" applyBorder="1" applyAlignment="1" applyProtection="1">
      <alignment horizontal="justify" vertical="center" wrapText="1"/>
      <protection locked="0"/>
    </xf>
    <xf numFmtId="0" fontId="39" fillId="0" borderId="80" xfId="0" applyFont="1" applyBorder="1" applyAlignment="1">
      <alignment horizontal="center" vertical="center" textRotation="90" wrapText="1"/>
    </xf>
    <xf numFmtId="0" fontId="2" fillId="0" borderId="73" xfId="0" applyFont="1" applyFill="1" applyBorder="1" applyAlignment="1" applyProtection="1">
      <alignment vertical="center" wrapText="1"/>
      <protection locked="0"/>
    </xf>
    <xf numFmtId="9" fontId="2" fillId="7" borderId="28"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2" fillId="0" borderId="12" xfId="2" applyFont="1" applyFill="1" applyBorder="1" applyAlignment="1" applyProtection="1">
      <alignment horizontal="center" vertical="center" wrapText="1"/>
      <protection locked="0"/>
    </xf>
    <xf numFmtId="0" fontId="2" fillId="7" borderId="12" xfId="0" applyFont="1" applyFill="1" applyBorder="1" applyAlignment="1" applyProtection="1">
      <alignment horizontal="center" vertical="center" wrapText="1"/>
    </xf>
    <xf numFmtId="9" fontId="2" fillId="5" borderId="28" xfId="0"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2" fillId="0" borderId="28" xfId="0" applyFont="1" applyBorder="1" applyAlignment="1" applyProtection="1">
      <alignment horizontal="center" vertical="center" textRotation="90" wrapText="1"/>
    </xf>
    <xf numFmtId="0" fontId="2" fillId="0" borderId="29" xfId="2" applyFont="1" applyFill="1" applyBorder="1" applyAlignment="1" applyProtection="1">
      <alignment horizontal="center" vertical="center" wrapText="1"/>
      <protection locked="0"/>
    </xf>
    <xf numFmtId="0" fontId="2" fillId="0" borderId="37" xfId="2" applyFont="1" applyFill="1" applyBorder="1" applyAlignment="1" applyProtection="1">
      <alignment horizontal="center" vertical="center" wrapText="1"/>
      <protection locked="0"/>
    </xf>
    <xf numFmtId="0" fontId="2" fillId="5" borderId="28" xfId="0" applyFont="1" applyFill="1" applyBorder="1" applyAlignment="1" applyProtection="1">
      <alignment horizontal="center" vertical="center" wrapText="1"/>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4" borderId="29" xfId="0" applyFont="1" applyFill="1" applyBorder="1" applyAlignment="1" applyProtection="1">
      <alignment horizontal="center" vertical="center" wrapText="1"/>
      <protection locked="0"/>
    </xf>
    <xf numFmtId="14" fontId="2" fillId="0" borderId="29" xfId="0" applyNumberFormat="1" applyFont="1" applyBorder="1" applyAlignment="1" applyProtection="1">
      <alignment horizontal="center" vertical="center" wrapText="1"/>
      <protection locked="0"/>
    </xf>
    <xf numFmtId="14" fontId="2" fillId="4" borderId="29" xfId="0" applyNumberFormat="1"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textRotation="90" wrapText="1"/>
      <protection locked="0"/>
    </xf>
    <xf numFmtId="0" fontId="2" fillId="0" borderId="3" xfId="2"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4" borderId="29" xfId="0" applyFont="1" applyFill="1" applyBorder="1" applyAlignment="1" applyProtection="1">
      <alignment horizontal="justify" vertical="center" wrapText="1"/>
      <protection locked="0"/>
    </xf>
    <xf numFmtId="9" fontId="2" fillId="7" borderId="29" xfId="0" applyNumberFormat="1"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2" fillId="4" borderId="3" xfId="0" applyFont="1" applyFill="1" applyBorder="1" applyAlignment="1" applyProtection="1">
      <alignment horizontal="justify" vertical="center" wrapText="1"/>
      <protection locked="0"/>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4" borderId="14" xfId="0" applyFont="1" applyFill="1" applyBorder="1" applyAlignment="1" applyProtection="1">
      <alignment horizontal="center" vertical="center" wrapText="1"/>
      <protection locked="0"/>
    </xf>
    <xf numFmtId="14" fontId="2" fillId="0" borderId="14" xfId="0" applyNumberFormat="1" applyFont="1" applyBorder="1" applyAlignment="1" applyProtection="1">
      <alignment horizontal="center" vertical="center" wrapText="1"/>
      <protection locked="0"/>
    </xf>
    <xf numFmtId="0" fontId="2" fillId="0" borderId="14" xfId="2" applyFont="1" applyFill="1" applyBorder="1" applyAlignment="1" applyProtection="1">
      <alignment horizontal="center" vertical="center" wrapText="1"/>
      <protection locked="0"/>
    </xf>
    <xf numFmtId="0" fontId="2" fillId="0" borderId="73" xfId="0" applyFont="1" applyFill="1" applyBorder="1" applyAlignment="1" applyProtection="1">
      <alignment horizontal="center" vertical="center" wrapText="1"/>
      <protection locked="0"/>
    </xf>
    <xf numFmtId="14" fontId="2" fillId="0" borderId="42" xfId="0" applyNumberFormat="1" applyFont="1" applyFill="1" applyBorder="1" applyAlignment="1" applyProtection="1">
      <alignment vertical="center"/>
      <protection locked="0"/>
    </xf>
    <xf numFmtId="0" fontId="22" fillId="0" borderId="75" xfId="0" applyFont="1" applyFill="1" applyBorder="1" applyAlignment="1">
      <alignment horizontal="justify" vertical="center" wrapText="1"/>
    </xf>
    <xf numFmtId="0" fontId="22" fillId="0" borderId="77" xfId="0" applyFont="1" applyFill="1" applyBorder="1" applyAlignment="1">
      <alignment horizontal="justify" vertical="center" wrapText="1"/>
    </xf>
    <xf numFmtId="0" fontId="2" fillId="0" borderId="68" xfId="0" applyFont="1" applyFill="1" applyBorder="1" applyAlignment="1" applyProtection="1">
      <alignment horizontal="justify" vertical="top" wrapText="1"/>
      <protection locked="0"/>
    </xf>
    <xf numFmtId="0" fontId="2" fillId="0" borderId="28"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textRotation="90" wrapText="1"/>
      <protection locked="0"/>
    </xf>
    <xf numFmtId="9" fontId="2" fillId="7" borderId="36" xfId="0" applyNumberFormat="1"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textRotation="90" wrapText="1"/>
      <protection locked="0"/>
    </xf>
    <xf numFmtId="9" fontId="2" fillId="7" borderId="12"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9" fontId="2" fillId="5" borderId="36" xfId="0" applyNumberFormat="1" applyFont="1" applyFill="1" applyBorder="1" applyAlignment="1" applyProtection="1">
      <alignment horizontal="center" vertical="center" wrapText="1"/>
    </xf>
    <xf numFmtId="0" fontId="2" fillId="0" borderId="36" xfId="0" applyFont="1" applyBorder="1" applyAlignment="1" applyProtection="1">
      <alignment horizontal="center" vertical="center" textRotation="90" wrapText="1"/>
    </xf>
    <xf numFmtId="0" fontId="2" fillId="0" borderId="13" xfId="0" applyFont="1" applyBorder="1" applyAlignment="1" applyProtection="1">
      <alignment horizontal="center" vertical="center" wrapText="1"/>
      <protection locked="0"/>
    </xf>
    <xf numFmtId="0" fontId="39" fillId="0" borderId="21" xfId="0" applyFont="1" applyBorder="1" applyAlignment="1">
      <alignment horizontal="center" vertical="center" textRotation="90" wrapText="1"/>
    </xf>
    <xf numFmtId="0" fontId="2" fillId="0" borderId="13"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textRotation="90" wrapText="1"/>
      <protection locked="0"/>
    </xf>
    <xf numFmtId="0" fontId="2" fillId="0" borderId="13" xfId="0" applyFont="1" applyFill="1" applyBorder="1" applyAlignment="1" applyProtection="1">
      <alignment horizontal="center" vertical="center" textRotation="90" wrapText="1"/>
      <protection locked="0"/>
    </xf>
    <xf numFmtId="0" fontId="7" fillId="5" borderId="13" xfId="0" applyFont="1" applyFill="1" applyBorder="1" applyAlignment="1" applyProtection="1">
      <alignment horizontal="center" vertical="center" textRotation="90" wrapText="1"/>
    </xf>
    <xf numFmtId="9" fontId="2" fillId="5" borderId="13" xfId="0" applyNumberFormat="1" applyFont="1" applyFill="1" applyBorder="1" applyAlignment="1" applyProtection="1">
      <alignment horizontal="center" vertical="center" wrapText="1"/>
    </xf>
    <xf numFmtId="0" fontId="2" fillId="0" borderId="13" xfId="0" applyFont="1" applyBorder="1" applyAlignment="1" applyProtection="1">
      <alignment horizontal="center" vertical="center" textRotation="90" wrapText="1"/>
    </xf>
    <xf numFmtId="9" fontId="2" fillId="5" borderId="13" xfId="0" applyNumberFormat="1" applyFont="1" applyFill="1" applyBorder="1" applyAlignment="1">
      <alignment horizontal="center" vertical="center" wrapText="1"/>
    </xf>
    <xf numFmtId="0" fontId="2" fillId="5" borderId="62" xfId="0" applyFont="1" applyFill="1" applyBorder="1" applyAlignment="1" applyProtection="1">
      <alignment horizontal="center" vertical="center" wrapText="1"/>
    </xf>
    <xf numFmtId="9" fontId="2" fillId="7" borderId="13" xfId="0" applyNumberFormat="1"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62" xfId="0" applyFont="1" applyFill="1" applyBorder="1" applyAlignment="1" applyProtection="1">
      <alignment horizontal="justify" vertical="center" wrapText="1"/>
      <protection locked="0"/>
    </xf>
    <xf numFmtId="0" fontId="2" fillId="5" borderId="36" xfId="0" applyFont="1" applyFill="1" applyBorder="1" applyAlignment="1" applyProtection="1">
      <alignment horizontal="center" vertical="center" wrapText="1"/>
    </xf>
    <xf numFmtId="14" fontId="2" fillId="0" borderId="13"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2" fillId="0" borderId="12" xfId="0" applyFont="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0" borderId="3" xfId="0" applyFont="1" applyFill="1" applyBorder="1" applyAlignment="1">
      <alignment horizontal="justify" vertical="center" wrapText="1"/>
    </xf>
    <xf numFmtId="9" fontId="2" fillId="0" borderId="28" xfId="0" applyNumberFormat="1"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center"/>
      <protection locked="0"/>
    </xf>
    <xf numFmtId="14" fontId="2" fillId="0" borderId="28" xfId="0" applyNumberFormat="1" applyFont="1" applyBorder="1" applyAlignment="1" applyProtection="1">
      <alignment horizontal="center" vertical="center"/>
      <protection locked="0"/>
    </xf>
    <xf numFmtId="14" fontId="2" fillId="0" borderId="3" xfId="0" applyNumberFormat="1"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39" fillId="0" borderId="78" xfId="0" applyFont="1" applyBorder="1" applyAlignment="1">
      <alignment horizontal="center" vertical="center" textRotation="90" wrapText="1"/>
    </xf>
    <xf numFmtId="0" fontId="2" fillId="4" borderId="3" xfId="0" applyFont="1" applyFill="1" applyBorder="1" applyAlignment="1" applyProtection="1">
      <alignment horizontal="center" vertical="center" wrapText="1"/>
      <protection locked="0"/>
    </xf>
    <xf numFmtId="14" fontId="2" fillId="4" borderId="3" xfId="0" applyNumberFormat="1" applyFont="1" applyFill="1" applyBorder="1" applyAlignment="1" applyProtection="1">
      <alignment horizontal="center" vertical="center" wrapText="1"/>
      <protection locked="0"/>
    </xf>
    <xf numFmtId="0" fontId="7" fillId="5" borderId="12" xfId="0" applyFont="1" applyFill="1" applyBorder="1" applyAlignment="1" applyProtection="1">
      <alignment horizontal="center" vertical="center" textRotation="90" wrapText="1"/>
    </xf>
    <xf numFmtId="9" fontId="2" fillId="5" borderId="12" xfId="0" applyNumberFormat="1" applyFont="1" applyFill="1" applyBorder="1" applyAlignment="1" applyProtection="1">
      <alignment horizontal="center" vertical="center" wrapText="1"/>
    </xf>
    <xf numFmtId="0" fontId="22" fillId="0" borderId="60" xfId="0" applyFont="1" applyFill="1" applyBorder="1" applyAlignment="1">
      <alignment horizontal="center" vertical="center" textRotation="90" wrapText="1"/>
    </xf>
    <xf numFmtId="0" fontId="2" fillId="0" borderId="42" xfId="2" applyFont="1" applyFill="1" applyBorder="1" applyAlignment="1" applyProtection="1">
      <alignment vertical="center" wrapText="1"/>
      <protection locked="0"/>
    </xf>
    <xf numFmtId="0" fontId="2" fillId="4" borderId="42" xfId="0" applyFont="1" applyFill="1" applyBorder="1" applyAlignment="1" applyProtection="1">
      <alignment horizontal="justify" vertical="center" wrapText="1"/>
      <protection locked="0"/>
    </xf>
    <xf numFmtId="0" fontId="2" fillId="4" borderId="42" xfId="0" applyFont="1" applyFill="1" applyBorder="1" applyAlignment="1" applyProtection="1">
      <alignment horizontal="center" vertical="center" wrapText="1"/>
      <protection locked="0"/>
    </xf>
    <xf numFmtId="14" fontId="2" fillId="0" borderId="42" xfId="0" applyNumberFormat="1" applyFont="1" applyBorder="1" applyAlignment="1" applyProtection="1">
      <alignment horizontal="center" vertical="center" wrapText="1"/>
      <protection locked="0"/>
    </xf>
    <xf numFmtId="14" fontId="2" fillId="4" borderId="42" xfId="0" applyNumberFormat="1"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xf>
    <xf numFmtId="0" fontId="2" fillId="4" borderId="13" xfId="0" applyFont="1" applyFill="1" applyBorder="1" applyAlignment="1" applyProtection="1">
      <alignment horizontal="justify" vertical="center" wrapText="1"/>
      <protection locked="0"/>
    </xf>
    <xf numFmtId="0" fontId="2" fillId="4" borderId="13" xfId="0" applyFont="1" applyFill="1" applyBorder="1" applyAlignment="1" applyProtection="1">
      <alignment horizontal="center" vertical="center" wrapText="1"/>
      <protection locked="0"/>
    </xf>
    <xf numFmtId="14" fontId="2" fillId="0" borderId="13" xfId="0" applyNumberFormat="1" applyFont="1" applyBorder="1" applyAlignment="1" applyProtection="1">
      <alignment horizontal="center" vertical="center" wrapText="1"/>
      <protection locked="0"/>
    </xf>
    <xf numFmtId="14" fontId="2" fillId="4" borderId="13" xfId="0" applyNumberFormat="1" applyFont="1" applyFill="1" applyBorder="1" applyAlignment="1" applyProtection="1">
      <alignment horizontal="center" vertical="center" wrapText="1"/>
      <protection locked="0"/>
    </xf>
    <xf numFmtId="0" fontId="2" fillId="0" borderId="12" xfId="2"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xf>
    <xf numFmtId="9" fontId="2" fillId="5" borderId="12" xfId="1" applyFont="1" applyFill="1" applyBorder="1" applyAlignment="1" applyProtection="1">
      <alignment horizontal="center" vertical="center"/>
    </xf>
    <xf numFmtId="9" fontId="2" fillId="7" borderId="12" xfId="0" applyNumberFormat="1"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textRotation="90" wrapText="1"/>
      <protection locked="0"/>
    </xf>
    <xf numFmtId="0" fontId="2" fillId="0" borderId="36" xfId="0" applyFont="1" applyFill="1" applyBorder="1" applyAlignment="1" applyProtection="1">
      <alignment horizontal="center" vertical="center" textRotation="90" wrapText="1"/>
      <protection locked="0"/>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39" fillId="0" borderId="20" xfId="0" applyFont="1" applyBorder="1" applyAlignment="1">
      <alignment horizontal="center" vertical="center" textRotation="90" wrapText="1"/>
    </xf>
    <xf numFmtId="0" fontId="2" fillId="0" borderId="14"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protection locked="0"/>
    </xf>
    <xf numFmtId="0" fontId="2" fillId="0" borderId="12" xfId="2" applyFont="1" applyFill="1" applyBorder="1" applyAlignment="1" applyProtection="1">
      <alignment horizontal="justify" vertical="center" wrapText="1"/>
      <protection locked="0"/>
    </xf>
    <xf numFmtId="0" fontId="2" fillId="0" borderId="14" xfId="2" applyFont="1" applyFill="1" applyBorder="1" applyAlignment="1" applyProtection="1">
      <alignment horizontal="justify" vertical="center" wrapText="1"/>
      <protection locked="0"/>
    </xf>
    <xf numFmtId="0" fontId="2" fillId="0" borderId="51" xfId="0" applyFont="1" applyBorder="1" applyAlignment="1" applyProtection="1">
      <alignment horizontal="justify" vertical="center" wrapText="1"/>
      <protection locked="0"/>
    </xf>
    <xf numFmtId="0" fontId="2" fillId="5" borderId="6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0" fontId="2" fillId="0" borderId="3" xfId="2"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9" fontId="2" fillId="5" borderId="12" xfId="0" applyNumberFormat="1" applyFont="1" applyFill="1" applyBorder="1" applyAlignment="1" applyProtection="1">
      <alignment horizontal="center" vertical="center" wrapText="1"/>
    </xf>
    <xf numFmtId="0" fontId="2" fillId="0" borderId="12" xfId="0" applyFont="1" applyBorder="1" applyAlignment="1" applyProtection="1">
      <alignment horizontal="center" vertical="center" textRotation="90" wrapText="1"/>
    </xf>
    <xf numFmtId="0" fontId="7" fillId="5" borderId="12" xfId="0" applyFont="1" applyFill="1" applyBorder="1" applyAlignment="1" applyProtection="1">
      <alignment horizontal="center" vertical="center" textRotation="90" wrapText="1"/>
    </xf>
    <xf numFmtId="9" fontId="2" fillId="7" borderId="29" xfId="0" applyNumberFormat="1"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0" borderId="14" xfId="0" applyFont="1" applyBorder="1" applyAlignment="1" applyProtection="1">
      <alignment horizontal="center" vertical="center" wrapText="1"/>
      <protection locked="0"/>
    </xf>
    <xf numFmtId="0" fontId="7" fillId="18" borderId="63" xfId="0" applyFont="1" applyFill="1" applyBorder="1" applyAlignment="1" applyProtection="1">
      <alignment horizontal="center" vertical="center" wrapText="1"/>
      <protection locked="0"/>
    </xf>
    <xf numFmtId="0" fontId="2" fillId="5" borderId="26" xfId="0" applyFont="1" applyFill="1" applyBorder="1" applyAlignment="1" applyProtection="1">
      <alignment horizontal="center" vertical="center" wrapText="1"/>
    </xf>
    <xf numFmtId="9" fontId="2" fillId="0" borderId="12" xfId="0" applyNumberFormat="1" applyFont="1" applyFill="1" applyBorder="1" applyAlignment="1" applyProtection="1">
      <alignment horizontal="center" vertical="center" wrapText="1"/>
      <protection locked="0"/>
    </xf>
    <xf numFmtId="0" fontId="39" fillId="0" borderId="87" xfId="0" applyFont="1" applyBorder="1" applyAlignment="1">
      <alignment horizontal="center" vertical="center" textRotation="90" wrapText="1"/>
    </xf>
    <xf numFmtId="0" fontId="2" fillId="0" borderId="29" xfId="0" applyFont="1" applyFill="1" applyBorder="1" applyAlignment="1" applyProtection="1">
      <alignment horizontal="left" vertical="center" wrapText="1"/>
      <protection locked="0"/>
    </xf>
    <xf numFmtId="0" fontId="2" fillId="0" borderId="13" xfId="0" applyFont="1" applyFill="1" applyBorder="1" applyAlignment="1" applyProtection="1">
      <alignment vertical="center" wrapText="1"/>
      <protection locked="0"/>
    </xf>
    <xf numFmtId="0" fontId="2" fillId="0" borderId="55" xfId="0" applyFont="1" applyFill="1" applyBorder="1" applyAlignment="1" applyProtection="1">
      <alignment horizontal="justify" vertical="center" wrapText="1"/>
      <protection locked="0"/>
    </xf>
    <xf numFmtId="0" fontId="2" fillId="0" borderId="26" xfId="0" applyFont="1" applyFill="1" applyBorder="1" applyAlignment="1" applyProtection="1">
      <alignment horizontal="justify" vertical="center" wrapText="1"/>
      <protection locked="0"/>
    </xf>
    <xf numFmtId="0" fontId="2" fillId="0" borderId="73" xfId="0" applyFont="1" applyFill="1" applyBorder="1" applyAlignment="1" applyProtection="1">
      <alignment horizontal="justify" vertical="center" wrapText="1"/>
      <protection locked="0"/>
    </xf>
    <xf numFmtId="0" fontId="2" fillId="0" borderId="3" xfId="0" applyFont="1" applyFill="1" applyBorder="1" applyAlignment="1">
      <alignment horizontal="justify" vertical="top" wrapText="1"/>
    </xf>
    <xf numFmtId="0" fontId="2" fillId="5" borderId="76" xfId="0" applyFont="1" applyFill="1" applyBorder="1" applyAlignment="1" applyProtection="1">
      <alignment horizontal="center" vertical="center" wrapText="1"/>
    </xf>
    <xf numFmtId="0" fontId="7" fillId="18" borderId="22" xfId="0" applyFont="1" applyFill="1" applyBorder="1" applyAlignment="1" applyProtection="1">
      <alignment horizontal="center" vertical="center" wrapText="1"/>
      <protection locked="0"/>
    </xf>
    <xf numFmtId="0" fontId="2" fillId="4" borderId="13" xfId="0" applyFont="1" applyFill="1" applyBorder="1" applyAlignment="1" applyProtection="1">
      <alignment vertical="center" wrapText="1"/>
      <protection locked="0"/>
    </xf>
    <xf numFmtId="0" fontId="22" fillId="0" borderId="78" xfId="0" applyFont="1" applyBorder="1" applyAlignment="1">
      <alignment horizontal="center" vertical="center" textRotation="90" wrapText="1"/>
    </xf>
    <xf numFmtId="9" fontId="2" fillId="5" borderId="42" xfId="0" applyNumberFormat="1" applyFont="1" applyFill="1" applyBorder="1" applyAlignment="1">
      <alignment horizontal="center" vertical="center" wrapText="1"/>
    </xf>
    <xf numFmtId="0" fontId="7" fillId="18" borderId="43"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justify" vertical="center" wrapText="1"/>
      <protection locked="0"/>
    </xf>
    <xf numFmtId="0" fontId="2" fillId="5" borderId="88" xfId="0" applyFont="1" applyFill="1" applyBorder="1" applyAlignment="1" applyProtection="1">
      <alignment horizontal="center" vertical="center" wrapText="1"/>
    </xf>
    <xf numFmtId="9" fontId="2" fillId="0" borderId="13" xfId="0" applyNumberFormat="1" applyFont="1" applyFill="1" applyBorder="1" applyAlignment="1" applyProtection="1">
      <alignment horizontal="center" vertical="center" wrapText="1"/>
      <protection locked="0"/>
    </xf>
    <xf numFmtId="0" fontId="2" fillId="0" borderId="9" xfId="2" applyFont="1" applyFill="1" applyBorder="1" applyAlignment="1" applyProtection="1">
      <alignment horizontal="center" vertical="center" wrapText="1"/>
      <protection locked="0"/>
    </xf>
    <xf numFmtId="0" fontId="39" fillId="0" borderId="43" xfId="0" applyFont="1" applyBorder="1" applyAlignment="1">
      <alignment horizontal="justify" vertical="center" wrapText="1"/>
    </xf>
    <xf numFmtId="0" fontId="2" fillId="13" borderId="42" xfId="0" applyFont="1" applyFill="1" applyBorder="1" applyAlignment="1" applyProtection="1">
      <alignment horizontal="center" vertical="center"/>
      <protection locked="0"/>
    </xf>
    <xf numFmtId="0" fontId="39" fillId="0" borderId="70" xfId="0" applyFont="1" applyFill="1" applyBorder="1" applyAlignment="1">
      <alignment horizontal="center" vertical="center" textRotation="90" wrapText="1"/>
    </xf>
    <xf numFmtId="0" fontId="2" fillId="0" borderId="8" xfId="0" applyFont="1" applyFill="1" applyBorder="1" applyAlignment="1" applyProtection="1">
      <alignment horizontal="center" vertical="center" wrapText="1"/>
      <protection locked="0"/>
    </xf>
    <xf numFmtId="0" fontId="2" fillId="5" borderId="64" xfId="0" applyFont="1" applyFill="1" applyBorder="1" applyAlignment="1" applyProtection="1">
      <alignment horizontal="center" vertical="center" wrapText="1"/>
    </xf>
    <xf numFmtId="0" fontId="2" fillId="0" borderId="36" xfId="0" applyFont="1" applyFill="1" applyBorder="1" applyAlignment="1" applyProtection="1">
      <alignment vertical="center"/>
      <protection locked="0"/>
    </xf>
    <xf numFmtId="0" fontId="7" fillId="0" borderId="42" xfId="2" applyFont="1" applyFill="1" applyBorder="1" applyAlignment="1" applyProtection="1">
      <alignment vertical="center" textRotation="90" wrapText="1"/>
      <protection locked="0"/>
    </xf>
    <xf numFmtId="0" fontId="2" fillId="3" borderId="29" xfId="0" applyFont="1" applyFill="1" applyBorder="1" applyAlignment="1" applyProtection="1">
      <alignment vertical="center"/>
      <protection locked="0"/>
    </xf>
    <xf numFmtId="0" fontId="2" fillId="3" borderId="37" xfId="0" applyFont="1" applyFill="1" applyBorder="1" applyAlignment="1" applyProtection="1">
      <alignment vertical="center"/>
      <protection locked="0"/>
    </xf>
    <xf numFmtId="0" fontId="2" fillId="3" borderId="44" xfId="0" applyFont="1" applyFill="1" applyBorder="1" applyAlignment="1" applyProtection="1">
      <alignment vertical="center"/>
      <protection locked="0"/>
    </xf>
    <xf numFmtId="0" fontId="2" fillId="4" borderId="68" xfId="0" applyFont="1" applyFill="1" applyBorder="1" applyAlignment="1" applyProtection="1">
      <alignment horizontal="justify" vertical="center" wrapText="1"/>
      <protection locked="0"/>
    </xf>
    <xf numFmtId="0" fontId="30" fillId="0" borderId="59" xfId="0" applyFont="1" applyBorder="1" applyAlignment="1">
      <alignment horizontal="center" vertical="center" textRotation="90" wrapText="1"/>
    </xf>
    <xf numFmtId="0" fontId="2" fillId="0" borderId="21" xfId="0" applyFont="1" applyFill="1" applyBorder="1" applyAlignment="1" applyProtection="1">
      <alignment horizontal="justify" vertical="center" wrapText="1"/>
      <protection locked="0"/>
    </xf>
    <xf numFmtId="0" fontId="20" fillId="0" borderId="3" xfId="0" applyFont="1" applyBorder="1"/>
    <xf numFmtId="0" fontId="30" fillId="0" borderId="55" xfId="0" applyFont="1" applyBorder="1" applyAlignment="1">
      <alignment horizontal="center" vertical="center" textRotation="90" wrapText="1"/>
    </xf>
    <xf numFmtId="0" fontId="30" fillId="0" borderId="11" xfId="0" applyFont="1" applyBorder="1" applyAlignment="1">
      <alignment horizontal="center" vertical="center" textRotation="90" wrapText="1"/>
    </xf>
    <xf numFmtId="0" fontId="30" fillId="0" borderId="65" xfId="0" applyFont="1" applyFill="1" applyBorder="1" applyAlignment="1">
      <alignment horizontal="center" vertical="center" textRotation="90" wrapText="1"/>
    </xf>
    <xf numFmtId="0" fontId="30" fillId="0" borderId="80" xfId="0" applyFont="1" applyBorder="1" applyAlignment="1">
      <alignment horizontal="center" vertical="center" textRotation="90" wrapText="1"/>
    </xf>
    <xf numFmtId="0" fontId="2" fillId="0" borderId="22" xfId="0" applyFont="1" applyBorder="1" applyAlignment="1" applyProtection="1">
      <alignment wrapText="1"/>
      <protection locked="0"/>
    </xf>
    <xf numFmtId="14" fontId="2" fillId="0" borderId="28" xfId="0" applyNumberFormat="1" applyFont="1" applyFill="1" applyBorder="1" applyAlignment="1" applyProtection="1">
      <alignment horizontal="center" vertical="center"/>
      <protection locked="0"/>
    </xf>
    <xf numFmtId="0" fontId="2" fillId="7" borderId="28"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0" fontId="7" fillId="17" borderId="21" xfId="2" applyFont="1" applyFill="1" applyBorder="1" applyAlignment="1" applyProtection="1">
      <alignment horizontal="center" vertical="center" wrapText="1"/>
      <protection locked="0"/>
    </xf>
    <xf numFmtId="0" fontId="7" fillId="17" borderId="20" xfId="2" applyFont="1" applyFill="1" applyBorder="1" applyAlignment="1" applyProtection="1">
      <alignment horizontal="center" vertical="center" wrapText="1"/>
      <protection locked="0"/>
    </xf>
    <xf numFmtId="0" fontId="2" fillId="0" borderId="41" xfId="2"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textRotation="90" wrapText="1"/>
      <protection locked="0"/>
    </xf>
    <xf numFmtId="0" fontId="2" fillId="0" borderId="28"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2" fillId="0" borderId="28" xfId="2"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9" fontId="2" fillId="5" borderId="36" xfId="1" applyFont="1" applyFill="1" applyBorder="1" applyAlignment="1" applyProtection="1">
      <alignment horizontal="center" vertical="center"/>
    </xf>
    <xf numFmtId="0" fontId="2" fillId="0" borderId="51" xfId="0" applyFont="1" applyFill="1" applyBorder="1" applyAlignment="1" applyProtection="1">
      <alignment horizontal="justify" vertical="center" wrapText="1"/>
      <protection locked="0"/>
    </xf>
    <xf numFmtId="0" fontId="2" fillId="0" borderId="62" xfId="0" applyFont="1" applyFill="1" applyBorder="1" applyAlignment="1" applyProtection="1">
      <alignment horizontal="center" vertical="center" wrapText="1"/>
      <protection locked="0"/>
    </xf>
    <xf numFmtId="0" fontId="7" fillId="17" borderId="22" xfId="2" applyFont="1" applyFill="1" applyBorder="1" applyAlignment="1" applyProtection="1">
      <alignment horizontal="center" vertical="center" wrapText="1"/>
      <protection locked="0"/>
    </xf>
    <xf numFmtId="0" fontId="2" fillId="0" borderId="39" xfId="0" applyFont="1" applyBorder="1" applyAlignment="1" applyProtection="1">
      <alignment horizontal="center" vertical="center" wrapText="1"/>
    </xf>
    <xf numFmtId="0" fontId="2" fillId="0" borderId="61" xfId="0" applyFont="1" applyBorder="1" applyAlignment="1" applyProtection="1">
      <alignment horizontal="center" vertical="center" wrapText="1"/>
    </xf>
    <xf numFmtId="9" fontId="2" fillId="5" borderId="28" xfId="0"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2" fillId="0" borderId="28" xfId="0" applyFont="1" applyBorder="1" applyAlignment="1" applyProtection="1">
      <alignment horizontal="center" vertical="center" textRotation="90" wrapText="1"/>
    </xf>
    <xf numFmtId="14" fontId="2" fillId="0" borderId="28"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14" fontId="2" fillId="0" borderId="13"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left" vertical="center" wrapText="1"/>
      <protection locked="0"/>
    </xf>
    <xf numFmtId="0" fontId="2" fillId="0" borderId="51" xfId="2" applyFont="1" applyFill="1" applyBorder="1" applyAlignment="1" applyProtection="1">
      <alignment horizontal="center" vertical="center" wrapText="1"/>
      <protection locked="0"/>
    </xf>
    <xf numFmtId="0" fontId="2" fillId="0" borderId="28" xfId="2" applyFont="1" applyFill="1" applyBorder="1" applyAlignment="1" applyProtection="1">
      <alignment horizontal="justify" vertical="center" wrapText="1"/>
      <protection locked="0"/>
    </xf>
    <xf numFmtId="0" fontId="2" fillId="0" borderId="12" xfId="2" applyFont="1" applyFill="1" applyBorder="1" applyAlignment="1" applyProtection="1">
      <alignment horizontal="justify" vertical="center" wrapText="1"/>
      <protection locked="0"/>
    </xf>
    <xf numFmtId="0" fontId="2" fillId="0" borderId="13" xfId="2" applyFont="1" applyFill="1" applyBorder="1" applyAlignment="1" applyProtection="1">
      <alignment horizontal="justify" vertical="center" wrapText="1"/>
      <protection locked="0"/>
    </xf>
    <xf numFmtId="0" fontId="2" fillId="0" borderId="14" xfId="2" applyFont="1" applyFill="1" applyBorder="1" applyAlignment="1" applyProtection="1">
      <alignment horizontal="justify" vertical="center" wrapText="1"/>
      <protection locked="0"/>
    </xf>
    <xf numFmtId="0" fontId="2" fillId="0" borderId="51" xfId="0" applyFont="1" applyBorder="1" applyAlignment="1" applyProtection="1">
      <alignment horizontal="justify" vertical="center" wrapText="1"/>
      <protection locked="0"/>
    </xf>
    <xf numFmtId="0" fontId="2" fillId="5" borderId="62" xfId="0" applyFont="1" applyFill="1" applyBorder="1" applyAlignment="1" applyProtection="1">
      <alignment horizontal="center" vertical="center" wrapText="1"/>
    </xf>
    <xf numFmtId="0" fontId="39" fillId="0" borderId="21" xfId="0" applyFont="1" applyBorder="1" applyAlignment="1">
      <alignment horizontal="center" vertical="center" textRotation="90" wrapText="1"/>
    </xf>
    <xf numFmtId="0" fontId="39" fillId="0" borderId="20" xfId="0" applyFont="1" applyBorder="1" applyAlignment="1">
      <alignment horizontal="center" vertical="center" textRotation="90" wrapText="1"/>
    </xf>
    <xf numFmtId="0" fontId="2" fillId="0" borderId="37" xfId="2" applyFont="1" applyFill="1" applyBorder="1" applyAlignment="1" applyProtection="1">
      <alignment horizontal="center" vertical="center" wrapText="1"/>
      <protection locked="0"/>
    </xf>
    <xf numFmtId="0" fontId="2" fillId="0" borderId="32" xfId="0" applyFont="1" applyFill="1" applyBorder="1" applyAlignment="1" applyProtection="1">
      <alignment horizontal="left" vertical="center" wrapText="1"/>
      <protection locked="0"/>
    </xf>
    <xf numFmtId="0" fontId="2" fillId="0" borderId="62" xfId="0" applyFont="1" applyFill="1" applyBorder="1" applyAlignment="1" applyProtection="1">
      <alignment horizontal="justify" vertical="center" wrapText="1"/>
      <protection locked="0"/>
    </xf>
    <xf numFmtId="0" fontId="2" fillId="5" borderId="28" xfId="0" applyFont="1" applyFill="1" applyBorder="1" applyAlignment="1" applyProtection="1">
      <alignment horizontal="center" vertical="center" wrapText="1"/>
    </xf>
    <xf numFmtId="0" fontId="2" fillId="4" borderId="29" xfId="0" applyFont="1" applyFill="1" applyBorder="1" applyAlignment="1" applyProtection="1">
      <alignment horizontal="center" vertical="center" wrapText="1"/>
      <protection locked="0"/>
    </xf>
    <xf numFmtId="14" fontId="2" fillId="0" borderId="29" xfId="0" applyNumberFormat="1" applyFont="1" applyBorder="1" applyAlignment="1" applyProtection="1">
      <alignment horizontal="center" vertical="center" wrapText="1"/>
      <protection locked="0"/>
    </xf>
    <xf numFmtId="14" fontId="2" fillId="4" borderId="29" xfId="0" applyNumberFormat="1" applyFont="1" applyFill="1" applyBorder="1" applyAlignment="1" applyProtection="1">
      <alignment horizontal="center" vertical="center" wrapText="1"/>
      <protection locked="0"/>
    </xf>
    <xf numFmtId="14" fontId="2" fillId="0" borderId="36" xfId="0" applyNumberFormat="1" applyFont="1" applyFill="1" applyBorder="1" applyAlignment="1" applyProtection="1">
      <alignment horizontal="center" vertical="center" wrapText="1"/>
      <protection locked="0"/>
    </xf>
    <xf numFmtId="0" fontId="3" fillId="11" borderId="3"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xf>
    <xf numFmtId="14" fontId="8" fillId="0" borderId="29" xfId="0" applyNumberFormat="1" applyFont="1" applyFill="1" applyBorder="1" applyAlignment="1">
      <alignment horizontal="center" vertical="center" wrapText="1"/>
    </xf>
    <xf numFmtId="0" fontId="2" fillId="0" borderId="12" xfId="0" applyFont="1" applyFill="1" applyBorder="1" applyAlignment="1" applyProtection="1">
      <alignment horizontal="center" vertical="center"/>
      <protection locked="0"/>
    </xf>
    <xf numFmtId="0" fontId="4" fillId="9" borderId="13" xfId="0" applyFont="1" applyFill="1" applyBorder="1" applyAlignment="1" applyProtection="1">
      <alignment horizontal="center" vertical="center" wrapText="1"/>
    </xf>
    <xf numFmtId="0" fontId="2" fillId="0" borderId="0" xfId="0" applyFont="1" applyAlignment="1" applyProtection="1">
      <alignment horizontal="center" vertical="center"/>
      <protection locked="0"/>
    </xf>
    <xf numFmtId="0" fontId="2" fillId="0" borderId="3"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xf>
    <xf numFmtId="0" fontId="2" fillId="0" borderId="32" xfId="2" applyFont="1" applyFill="1" applyBorder="1" applyAlignment="1" applyProtection="1">
      <alignment horizontal="center" vertical="center" wrapText="1"/>
      <protection locked="0"/>
    </xf>
    <xf numFmtId="0" fontId="2" fillId="0" borderId="34" xfId="2" applyFont="1" applyFill="1" applyBorder="1" applyAlignment="1" applyProtection="1">
      <alignment horizontal="center" vertical="center" wrapText="1"/>
      <protection locked="0"/>
    </xf>
    <xf numFmtId="0" fontId="2" fillId="0" borderId="30" xfId="0" applyFont="1" applyBorder="1" applyAlignment="1" applyProtection="1">
      <alignment horizontal="justify" vertical="center" wrapText="1"/>
      <protection locked="0"/>
    </xf>
    <xf numFmtId="0" fontId="2" fillId="6" borderId="12" xfId="0" applyFont="1" applyFill="1" applyBorder="1" applyAlignment="1" applyProtection="1">
      <alignment horizontal="center" vertical="center" wrapText="1"/>
    </xf>
    <xf numFmtId="0" fontId="2" fillId="0" borderId="28" xfId="0" applyFont="1" applyBorder="1" applyAlignment="1" applyProtection="1">
      <alignment horizontal="center" vertical="center" wrapText="1"/>
      <protection locked="0"/>
    </xf>
    <xf numFmtId="0" fontId="30" fillId="0" borderId="21" xfId="0" applyFont="1" applyBorder="1" applyAlignment="1">
      <alignment horizontal="center" vertical="center" textRotation="90" wrapText="1"/>
    </xf>
    <xf numFmtId="0" fontId="2" fillId="0" borderId="21" xfId="0" applyFont="1" applyFill="1" applyBorder="1" applyAlignment="1" applyProtection="1">
      <alignment horizontal="justify" vertical="center" wrapText="1"/>
      <protection locked="0"/>
    </xf>
    <xf numFmtId="0" fontId="2" fillId="0" borderId="12" xfId="0" applyFont="1" applyBorder="1" applyAlignment="1" applyProtection="1">
      <alignment horizontal="center" vertical="center" textRotation="90" wrapText="1"/>
    </xf>
    <xf numFmtId="0" fontId="7" fillId="5" borderId="12" xfId="0" applyFont="1" applyFill="1" applyBorder="1" applyAlignment="1" applyProtection="1">
      <alignment horizontal="center" vertical="center" textRotation="90" wrapText="1"/>
    </xf>
    <xf numFmtId="9" fontId="2" fillId="5" borderId="12" xfId="0" applyNumberFormat="1" applyFont="1" applyFill="1" applyBorder="1" applyAlignment="1" applyProtection="1">
      <alignment horizontal="center" vertical="center" wrapText="1"/>
    </xf>
    <xf numFmtId="0" fontId="2" fillId="4" borderId="29" xfId="0" applyFont="1" applyFill="1" applyBorder="1" applyAlignment="1" applyProtection="1">
      <alignment horizontal="justify" vertical="center" wrapText="1"/>
      <protection locked="0"/>
    </xf>
    <xf numFmtId="0" fontId="2" fillId="4" borderId="37" xfId="0" applyFont="1" applyFill="1" applyBorder="1" applyAlignment="1" applyProtection="1">
      <alignment horizontal="justify" vertical="center" wrapText="1"/>
      <protection locked="0"/>
    </xf>
    <xf numFmtId="0" fontId="2" fillId="4" borderId="3" xfId="0" applyFont="1" applyFill="1" applyBorder="1" applyAlignment="1" applyProtection="1">
      <alignment horizontal="justify" vertical="center" wrapText="1"/>
      <protection locked="0"/>
    </xf>
    <xf numFmtId="0" fontId="2" fillId="0" borderId="1" xfId="2"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14" fontId="2" fillId="0" borderId="14" xfId="0" applyNumberFormat="1" applyFont="1" applyBorder="1" applyAlignment="1" applyProtection="1">
      <alignment horizontal="center" vertical="center" wrapText="1"/>
      <protection locked="0"/>
    </xf>
    <xf numFmtId="0" fontId="42" fillId="13" borderId="14" xfId="0" applyFont="1" applyFill="1" applyBorder="1" applyProtection="1">
      <protection locked="0"/>
    </xf>
    <xf numFmtId="0" fontId="2" fillId="0" borderId="0" xfId="0" applyFont="1" applyProtection="1">
      <protection locked="0"/>
    </xf>
    <xf numFmtId="0" fontId="2" fillId="13" borderId="3" xfId="0" applyFont="1" applyFill="1" applyBorder="1" applyAlignment="1" applyProtection="1">
      <alignment horizontal="center" vertical="center" wrapText="1"/>
      <protection locked="0"/>
    </xf>
    <xf numFmtId="0" fontId="2" fillId="6" borderId="3" xfId="0" applyFont="1" applyFill="1" applyBorder="1" applyAlignment="1" applyProtection="1">
      <alignment horizontal="center" vertical="center" wrapText="1"/>
      <protection locked="0"/>
    </xf>
    <xf numFmtId="0" fontId="2" fillId="13" borderId="3" xfId="0" applyFont="1" applyFill="1" applyBorder="1" applyAlignment="1" applyProtection="1">
      <alignment vertical="center"/>
      <protection locked="0"/>
    </xf>
    <xf numFmtId="9" fontId="2" fillId="7" borderId="3" xfId="0" applyNumberFormat="1" applyFont="1" applyFill="1" applyBorder="1" applyAlignment="1" applyProtection="1">
      <alignment horizontal="center" vertical="center" wrapText="1"/>
    </xf>
    <xf numFmtId="9" fontId="2" fillId="5" borderId="3" xfId="0" applyNumberFormat="1" applyFont="1" applyFill="1" applyBorder="1" applyAlignment="1" applyProtection="1">
      <alignment horizontal="center" vertical="center" wrapText="1"/>
    </xf>
    <xf numFmtId="0" fontId="7" fillId="5" borderId="3"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9" fontId="2" fillId="7" borderId="13" xfId="0" applyNumberFormat="1" applyFont="1" applyFill="1" applyBorder="1" applyAlignment="1" applyProtection="1">
      <alignment horizontal="center" vertical="center" wrapText="1"/>
    </xf>
    <xf numFmtId="0" fontId="2" fillId="13" borderId="14" xfId="2" applyFont="1" applyFill="1" applyBorder="1" applyAlignment="1" applyProtection="1">
      <alignment horizontal="center" vertical="center" wrapText="1"/>
      <protection locked="0"/>
    </xf>
    <xf numFmtId="0" fontId="2" fillId="13" borderId="14" xfId="0"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textRotation="90" wrapText="1"/>
    </xf>
    <xf numFmtId="0" fontId="2" fillId="0" borderId="14" xfId="0" applyFont="1" applyBorder="1" applyAlignment="1" applyProtection="1">
      <alignment horizontal="center" vertical="center" textRotation="90" wrapText="1"/>
    </xf>
    <xf numFmtId="0" fontId="2" fillId="0" borderId="14" xfId="0" applyFont="1" applyBorder="1" applyAlignment="1" applyProtection="1">
      <alignment horizontal="center" vertical="center" wrapText="1"/>
    </xf>
    <xf numFmtId="9" fontId="2" fillId="7" borderId="12" xfId="0" applyNumberFormat="1"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9" fontId="2" fillId="5" borderId="3" xfId="0" applyNumberFormat="1" applyFont="1" applyFill="1" applyBorder="1" applyAlignment="1">
      <alignment horizontal="center" vertical="center" wrapText="1"/>
    </xf>
    <xf numFmtId="0" fontId="2" fillId="13" borderId="14" xfId="0" applyFont="1" applyFill="1" applyBorder="1" applyProtection="1">
      <protection locked="0"/>
    </xf>
    <xf numFmtId="0" fontId="2" fillId="3" borderId="14" xfId="0" applyFont="1" applyFill="1" applyBorder="1" applyAlignment="1" applyProtection="1">
      <alignment horizontal="center" vertical="center" wrapText="1"/>
    </xf>
    <xf numFmtId="9" fontId="2" fillId="5" borderId="14" xfId="1" applyFont="1" applyFill="1" applyBorder="1" applyAlignment="1" applyProtection="1">
      <alignment horizontal="center" vertical="center"/>
    </xf>
    <xf numFmtId="0" fontId="2" fillId="0" borderId="14" xfId="0" applyFont="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9" fontId="2" fillId="7" borderId="14" xfId="0" applyNumberFormat="1" applyFont="1" applyFill="1" applyBorder="1" applyAlignment="1" applyProtection="1">
      <alignment horizontal="center" vertical="center" wrapText="1"/>
    </xf>
    <xf numFmtId="0" fontId="2" fillId="5" borderId="14" xfId="0" applyFont="1" applyFill="1" applyBorder="1" applyAlignment="1" applyProtection="1">
      <alignment horizontal="center" vertical="center" wrapText="1"/>
    </xf>
    <xf numFmtId="0" fontId="2" fillId="13" borderId="14" xfId="0" applyFont="1" applyFill="1" applyBorder="1" applyAlignment="1" applyProtection="1">
      <alignment horizontal="center" vertical="center" textRotation="90" wrapText="1"/>
      <protection locked="0"/>
    </xf>
    <xf numFmtId="9" fontId="2" fillId="5" borderId="14" xfId="0" applyNumberFormat="1"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2" fillId="13" borderId="14" xfId="0" applyFont="1" applyFill="1" applyBorder="1" applyAlignment="1" applyProtection="1">
      <alignment vertical="center"/>
      <protection locked="0"/>
    </xf>
    <xf numFmtId="0" fontId="2" fillId="0" borderId="29" xfId="0" applyFont="1" applyBorder="1" applyAlignment="1" applyProtection="1">
      <alignment horizontal="center" vertical="center" wrapText="1"/>
      <protection locked="0"/>
    </xf>
    <xf numFmtId="0" fontId="2" fillId="6" borderId="29" xfId="0" applyFont="1" applyFill="1" applyBorder="1" applyAlignment="1" applyProtection="1">
      <alignment horizontal="center" vertical="center" wrapText="1"/>
      <protection locked="0"/>
    </xf>
    <xf numFmtId="0" fontId="2" fillId="5" borderId="29" xfId="0" applyFont="1" applyFill="1" applyBorder="1" applyAlignment="1" applyProtection="1">
      <alignment horizontal="center" vertical="center" wrapText="1"/>
    </xf>
    <xf numFmtId="9" fontId="2" fillId="7" borderId="29" xfId="0" applyNumberFormat="1" applyFont="1" applyFill="1" applyBorder="1" applyAlignment="1" applyProtection="1">
      <alignment horizontal="center" vertical="center" wrapText="1"/>
    </xf>
    <xf numFmtId="9" fontId="2" fillId="5" borderId="29" xfId="0" applyNumberFormat="1" applyFont="1" applyFill="1" applyBorder="1" applyAlignment="1" applyProtection="1">
      <alignment horizontal="center" vertical="center" wrapText="1"/>
    </xf>
    <xf numFmtId="0" fontId="7" fillId="5" borderId="29" xfId="0" applyFont="1" applyFill="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2" fillId="0" borderId="36" xfId="2"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6" borderId="37" xfId="0" applyFont="1" applyFill="1" applyBorder="1" applyAlignment="1" applyProtection="1">
      <alignment horizontal="center" vertical="center" wrapText="1"/>
      <protection locked="0"/>
    </xf>
    <xf numFmtId="9" fontId="2" fillId="7" borderId="36" xfId="0" applyNumberFormat="1" applyFont="1" applyFill="1" applyBorder="1" applyAlignment="1" applyProtection="1">
      <alignment horizontal="center" vertical="center" wrapText="1"/>
    </xf>
    <xf numFmtId="0" fontId="2" fillId="5" borderId="37" xfId="0"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9" fontId="2" fillId="5" borderId="37" xfId="0" applyNumberFormat="1"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13" borderId="37" xfId="0" applyFont="1" applyFill="1" applyBorder="1" applyAlignment="1" applyProtection="1">
      <alignment vertical="center"/>
      <protection locked="0"/>
    </xf>
    <xf numFmtId="0" fontId="2" fillId="0" borderId="29" xfId="0" applyFont="1" applyFill="1" applyBorder="1" applyAlignment="1" applyProtection="1">
      <alignment horizontal="center" vertical="center" textRotation="90" wrapText="1"/>
      <protection locked="0"/>
    </xf>
    <xf numFmtId="0" fontId="2" fillId="0" borderId="3"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0" borderId="13" xfId="0" applyFont="1" applyBorder="1" applyAlignment="1" applyProtection="1">
      <alignment horizontal="center" vertical="center" wrapText="1"/>
      <protection locked="0"/>
    </xf>
    <xf numFmtId="0" fontId="2" fillId="6" borderId="13"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textRotation="90" wrapText="1"/>
    </xf>
    <xf numFmtId="0" fontId="2" fillId="13" borderId="29" xfId="0" applyFont="1" applyFill="1" applyBorder="1" applyAlignment="1" applyProtection="1">
      <alignment vertical="center"/>
      <protection locked="0"/>
    </xf>
    <xf numFmtId="0" fontId="7" fillId="17" borderId="27" xfId="2"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textRotation="90" wrapText="1"/>
      <protection locked="0"/>
    </xf>
    <xf numFmtId="0" fontId="2" fillId="0" borderId="29" xfId="0" applyFont="1" applyFill="1" applyBorder="1" applyAlignment="1" applyProtection="1">
      <alignment horizontal="center" vertical="center" wrapText="1"/>
      <protection locked="0"/>
    </xf>
    <xf numFmtId="9" fontId="2" fillId="5" borderId="37" xfId="0" applyNumberFormat="1" applyFont="1" applyFill="1" applyBorder="1" applyAlignment="1">
      <alignment horizontal="center" vertical="center" wrapText="1"/>
    </xf>
    <xf numFmtId="0" fontId="2" fillId="0" borderId="36" xfId="0" applyFont="1" applyBorder="1" applyAlignment="1" applyProtection="1">
      <alignment horizontal="center" vertical="center" textRotation="90" wrapText="1"/>
    </xf>
    <xf numFmtId="0" fontId="2" fillId="0" borderId="36" xfId="0" applyFont="1" applyBorder="1" applyAlignment="1" applyProtection="1">
      <alignment horizontal="center" vertical="center" wrapText="1"/>
      <protection locked="0"/>
    </xf>
    <xf numFmtId="0" fontId="2" fillId="6" borderId="36" xfId="0" applyFont="1" applyFill="1" applyBorder="1" applyAlignment="1" applyProtection="1">
      <alignment horizontal="center" vertical="center" wrapText="1"/>
      <protection locked="0"/>
    </xf>
    <xf numFmtId="0" fontId="2" fillId="5" borderId="36" xfId="0"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5" borderId="55" xfId="0" applyFont="1" applyFill="1" applyBorder="1" applyAlignment="1" applyProtection="1">
      <alignment horizontal="center" vertical="center" wrapText="1"/>
    </xf>
    <xf numFmtId="9" fontId="2" fillId="5" borderId="13" xfId="0" applyNumberFormat="1" applyFont="1" applyFill="1" applyBorder="1" applyAlignment="1">
      <alignment horizontal="center" vertical="center" wrapText="1"/>
    </xf>
    <xf numFmtId="0" fontId="2" fillId="0" borderId="29" xfId="0" applyFont="1" applyFill="1" applyBorder="1" applyAlignment="1" applyProtection="1">
      <alignment vertical="center"/>
      <protection locked="0"/>
    </xf>
    <xf numFmtId="0" fontId="2" fillId="0" borderId="37" xfId="0" applyFont="1" applyFill="1" applyBorder="1" applyAlignment="1" applyProtection="1">
      <alignment vertical="center"/>
      <protection locked="0"/>
    </xf>
    <xf numFmtId="0" fontId="2" fillId="0" borderId="29" xfId="2"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protection locked="0"/>
    </xf>
    <xf numFmtId="0" fontId="2" fillId="5" borderId="65" xfId="0" applyFont="1" applyFill="1" applyBorder="1" applyAlignment="1" applyProtection="1">
      <alignment horizontal="center" vertical="center" wrapText="1"/>
    </xf>
    <xf numFmtId="0" fontId="7" fillId="18" borderId="21" xfId="0" applyFont="1" applyFill="1" applyBorder="1" applyAlignment="1" applyProtection="1">
      <alignment horizontal="center" vertical="center" wrapText="1"/>
      <protection locked="0"/>
    </xf>
    <xf numFmtId="0" fontId="7" fillId="18" borderId="60" xfId="0" applyFont="1" applyFill="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42" xfId="2" applyFont="1" applyFill="1" applyBorder="1" applyAlignment="1" applyProtection="1">
      <alignment horizontal="center" vertical="center" wrapText="1"/>
      <protection locked="0"/>
    </xf>
    <xf numFmtId="0" fontId="2" fillId="3" borderId="42" xfId="0" applyFont="1" applyFill="1" applyBorder="1" applyAlignment="1" applyProtection="1">
      <alignment horizontal="center" vertical="center" wrapText="1"/>
    </xf>
    <xf numFmtId="9" fontId="2" fillId="5" borderId="42" xfId="1" applyFont="1" applyFill="1" applyBorder="1" applyAlignment="1" applyProtection="1">
      <alignment horizontal="center" vertical="center"/>
    </xf>
    <xf numFmtId="0" fontId="2" fillId="0" borderId="42" xfId="0" applyFont="1" applyBorder="1" applyAlignment="1" applyProtection="1">
      <alignment horizontal="center" vertical="center" wrapText="1"/>
      <protection locked="0"/>
    </xf>
    <xf numFmtId="0" fontId="2" fillId="6" borderId="42" xfId="0" applyFont="1" applyFill="1" applyBorder="1" applyAlignment="1" applyProtection="1">
      <alignment horizontal="center" vertical="center" wrapText="1"/>
      <protection locked="0"/>
    </xf>
    <xf numFmtId="0" fontId="2" fillId="7" borderId="42" xfId="0" applyFont="1" applyFill="1" applyBorder="1" applyAlignment="1" applyProtection="1">
      <alignment horizontal="center" vertical="center" wrapText="1"/>
    </xf>
    <xf numFmtId="9" fontId="2" fillId="7" borderId="42" xfId="0" applyNumberFormat="1"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textRotation="90" wrapText="1"/>
      <protection locked="0"/>
    </xf>
    <xf numFmtId="9" fontId="2" fillId="5" borderId="42" xfId="0" applyNumberFormat="1" applyFont="1" applyFill="1" applyBorder="1" applyAlignment="1" applyProtection="1">
      <alignment horizontal="center" vertical="center" wrapText="1"/>
    </xf>
    <xf numFmtId="0" fontId="7" fillId="5" borderId="42" xfId="0" applyFont="1" applyFill="1" applyBorder="1" applyAlignment="1" applyProtection="1">
      <alignment horizontal="center" vertical="center" textRotation="90" wrapText="1"/>
    </xf>
    <xf numFmtId="0" fontId="2" fillId="0" borderId="42" xfId="0" applyFont="1" applyBorder="1" applyAlignment="1" applyProtection="1">
      <alignment horizontal="center" vertical="center" textRotation="90" wrapText="1"/>
    </xf>
    <xf numFmtId="14" fontId="2" fillId="0" borderId="42" xfId="0" applyNumberFormat="1" applyFont="1" applyFill="1" applyBorder="1" applyAlignment="1" applyProtection="1">
      <alignment horizontal="center" vertical="center" wrapText="1"/>
      <protection locked="0"/>
    </xf>
    <xf numFmtId="0" fontId="2" fillId="0" borderId="68" xfId="0" applyFont="1" applyFill="1" applyBorder="1" applyAlignment="1" applyProtection="1">
      <alignment horizontal="justify" vertical="center" wrapText="1"/>
      <protection locked="0"/>
    </xf>
    <xf numFmtId="0" fontId="2" fillId="6" borderId="42" xfId="0" applyFont="1" applyFill="1" applyBorder="1" applyAlignment="1" applyProtection="1">
      <alignment horizontal="center" vertical="center" wrapText="1"/>
    </xf>
    <xf numFmtId="0" fontId="2" fillId="0" borderId="58" xfId="2" applyFont="1" applyFill="1" applyBorder="1" applyAlignment="1" applyProtection="1">
      <alignment horizontal="center" vertical="center" wrapText="1"/>
      <protection locked="0"/>
    </xf>
    <xf numFmtId="0" fontId="7" fillId="16" borderId="60" xfId="2" applyFont="1" applyFill="1" applyBorder="1" applyAlignment="1" applyProtection="1">
      <alignment horizontal="center" vertical="center" wrapText="1"/>
      <protection locked="0"/>
    </xf>
    <xf numFmtId="0" fontId="2" fillId="0" borderId="58" xfId="0" applyFont="1" applyBorder="1" applyAlignment="1" applyProtection="1">
      <alignment horizontal="center" vertical="center" wrapText="1"/>
    </xf>
    <xf numFmtId="9" fontId="2" fillId="0" borderId="42" xfId="0" applyNumberFormat="1"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textRotation="90" wrapText="1"/>
      <protection locked="0"/>
    </xf>
    <xf numFmtId="0" fontId="7" fillId="18" borderId="14" xfId="0" applyFont="1" applyFill="1" applyBorder="1" applyAlignment="1" applyProtection="1">
      <alignment horizontal="center" vertical="center" wrapText="1"/>
      <protection locked="0"/>
    </xf>
    <xf numFmtId="0" fontId="7" fillId="18" borderId="50" xfId="0" applyFont="1" applyFill="1" applyBorder="1" applyAlignment="1" applyProtection="1">
      <alignment horizontal="center" vertical="center" wrapText="1"/>
      <protection locked="0"/>
    </xf>
    <xf numFmtId="9" fontId="2" fillId="0" borderId="12" xfId="0" applyNumberFormat="1"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xf>
    <xf numFmtId="9" fontId="2" fillId="5" borderId="12" xfId="1" applyFont="1" applyFill="1" applyBorder="1" applyAlignment="1" applyProtection="1">
      <alignment horizontal="center" vertical="center"/>
    </xf>
    <xf numFmtId="0" fontId="2" fillId="0" borderId="12" xfId="0" applyFont="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2" fillId="13" borderId="42" xfId="0" applyFont="1" applyFill="1" applyBorder="1" applyAlignment="1" applyProtection="1">
      <alignment vertical="center"/>
      <protection locked="0"/>
    </xf>
    <xf numFmtId="0" fontId="2" fillId="5" borderId="11" xfId="0" applyFont="1" applyFill="1" applyBorder="1" applyAlignment="1" applyProtection="1">
      <alignment horizontal="center" vertical="center" wrapText="1"/>
    </xf>
    <xf numFmtId="0" fontId="7" fillId="17" borderId="33" xfId="2" applyFont="1" applyFill="1" applyBorder="1" applyAlignment="1" applyProtection="1">
      <alignment horizontal="center" vertical="center" wrapText="1"/>
      <protection locked="0"/>
    </xf>
    <xf numFmtId="0" fontId="2" fillId="0" borderId="3" xfId="2" applyFont="1" applyFill="1" applyBorder="1" applyAlignment="1" applyProtection="1">
      <alignment horizontal="center" vertical="center" wrapText="1"/>
      <protection locked="0"/>
    </xf>
    <xf numFmtId="0" fontId="2" fillId="13" borderId="14" xfId="0" applyFont="1" applyFill="1" applyBorder="1" applyAlignment="1" applyProtection="1">
      <alignment horizontal="center"/>
      <protection locked="0"/>
    </xf>
    <xf numFmtId="0" fontId="7" fillId="17" borderId="60" xfId="2"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protection locked="0"/>
    </xf>
    <xf numFmtId="0" fontId="2" fillId="0" borderId="42" xfId="0" applyFont="1" applyFill="1" applyBorder="1" applyAlignment="1" applyProtection="1">
      <alignment vertical="center"/>
      <protection locked="0"/>
    </xf>
    <xf numFmtId="0" fontId="22" fillId="0" borderId="79" xfId="0" applyFont="1" applyBorder="1" applyAlignment="1">
      <alignment horizontal="justify" vertical="center" wrapText="1"/>
    </xf>
    <xf numFmtId="0" fontId="22" fillId="0" borderId="44" xfId="0" applyFont="1" applyBorder="1" applyAlignment="1">
      <alignment horizontal="justify" vertical="center" wrapText="1"/>
    </xf>
    <xf numFmtId="0" fontId="2" fillId="0" borderId="14" xfId="0" applyFont="1" applyFill="1" applyBorder="1" applyAlignment="1" applyProtection="1">
      <alignment horizontal="center" vertical="center" wrapText="1"/>
      <protection locked="0"/>
    </xf>
    <xf numFmtId="0" fontId="23" fillId="0" borderId="64" xfId="0" applyFont="1" applyBorder="1" applyAlignment="1">
      <alignment horizontal="justify" vertical="center" wrapText="1"/>
    </xf>
    <xf numFmtId="0" fontId="30" fillId="0" borderId="68" xfId="0" applyFont="1" applyBorder="1" applyAlignment="1">
      <alignment horizontal="center" vertical="center" textRotation="90" wrapText="1"/>
    </xf>
    <xf numFmtId="0" fontId="2" fillId="0" borderId="12" xfId="0" applyFont="1" applyFill="1" applyBorder="1" applyAlignment="1" applyProtection="1">
      <alignment horizontal="center" vertical="center" wrapText="1"/>
      <protection locked="0"/>
    </xf>
    <xf numFmtId="0" fontId="2" fillId="0" borderId="12" xfId="2" applyFont="1" applyFill="1" applyBorder="1" applyAlignment="1" applyProtection="1">
      <alignment horizontal="center" vertical="center" wrapText="1"/>
      <protection locked="0"/>
    </xf>
    <xf numFmtId="0" fontId="2" fillId="0" borderId="52" xfId="0" applyFont="1" applyFill="1" applyBorder="1" applyAlignment="1" applyProtection="1">
      <alignment horizontal="justify" vertical="center" wrapText="1"/>
      <protection locked="0"/>
    </xf>
    <xf numFmtId="0" fontId="2" fillId="0" borderId="26"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xf>
    <xf numFmtId="0" fontId="7" fillId="16" borderId="20" xfId="2" applyFont="1" applyFill="1" applyBorder="1" applyAlignment="1" applyProtection="1">
      <alignment horizontal="center" vertical="center" wrapText="1"/>
      <protection locked="0"/>
    </xf>
    <xf numFmtId="0" fontId="40" fillId="0" borderId="68" xfId="0" applyFont="1" applyBorder="1" applyAlignment="1">
      <alignment horizontal="center" vertical="center" textRotation="90" wrapText="1"/>
    </xf>
    <xf numFmtId="14" fontId="2" fillId="0" borderId="14" xfId="0" applyNumberFormat="1" applyFont="1" applyFill="1" applyBorder="1" applyAlignment="1" applyProtection="1">
      <alignment horizontal="center" vertical="center" wrapText="1"/>
      <protection locked="0"/>
    </xf>
    <xf numFmtId="0" fontId="22" fillId="0" borderId="42" xfId="0" applyFont="1" applyFill="1" applyBorder="1" applyAlignment="1">
      <alignment horizontal="center" vertical="center" wrapText="1"/>
    </xf>
    <xf numFmtId="0" fontId="40" fillId="0" borderId="70" xfId="0" applyFont="1" applyBorder="1" applyAlignment="1">
      <alignment horizontal="center" vertical="center" textRotation="90" wrapText="1"/>
    </xf>
    <xf numFmtId="0" fontId="2" fillId="0" borderId="13" xfId="0" applyFont="1" applyFill="1" applyBorder="1" applyAlignment="1" applyProtection="1">
      <alignment vertical="center"/>
      <protection locked="0"/>
    </xf>
    <xf numFmtId="0" fontId="22" fillId="0" borderId="74" xfId="0" applyFont="1" applyBorder="1" applyAlignment="1">
      <alignment horizontal="left" vertical="center" wrapText="1"/>
    </xf>
    <xf numFmtId="0" fontId="2" fillId="4" borderId="26" xfId="2" applyFont="1" applyFill="1" applyBorder="1" applyAlignment="1" applyProtection="1">
      <alignment vertical="center" wrapText="1"/>
      <protection locked="0"/>
    </xf>
    <xf numFmtId="0" fontId="2" fillId="0" borderId="73" xfId="2" applyFont="1" applyFill="1" applyBorder="1" applyAlignment="1" applyProtection="1">
      <alignment vertical="center" wrapText="1"/>
      <protection hidden="1"/>
    </xf>
    <xf numFmtId="0" fontId="23" fillId="0" borderId="35" xfId="0" applyFont="1" applyBorder="1" applyAlignment="1">
      <alignment horizontal="justify" vertical="center" wrapText="1"/>
    </xf>
    <xf numFmtId="0" fontId="2" fillId="0" borderId="42" xfId="2" applyFont="1" applyFill="1" applyBorder="1" applyAlignment="1" applyProtection="1">
      <alignment horizontal="center" vertical="center" wrapText="1"/>
      <protection hidden="1"/>
    </xf>
    <xf numFmtId="0" fontId="30" fillId="0" borderId="68" xfId="0" applyNumberFormat="1" applyFont="1" applyFill="1" applyBorder="1" applyAlignment="1">
      <alignment horizontal="center" vertical="center" textRotation="90" wrapText="1"/>
    </xf>
    <xf numFmtId="0" fontId="30" fillId="0" borderId="78" xfId="0" applyNumberFormat="1" applyFont="1" applyFill="1" applyBorder="1" applyAlignment="1">
      <alignment horizontal="center" vertical="center" textRotation="90" wrapText="1"/>
    </xf>
    <xf numFmtId="0" fontId="22" fillId="0" borderId="93" xfId="0" applyFont="1" applyBorder="1" applyAlignment="1">
      <alignment horizontal="justify" vertical="center" wrapText="1"/>
    </xf>
    <xf numFmtId="0" fontId="30" fillId="0" borderId="60" xfId="0" applyNumberFormat="1" applyFont="1" applyFill="1" applyBorder="1" applyAlignment="1">
      <alignment horizontal="center" vertical="center" textRotation="90" wrapText="1"/>
    </xf>
    <xf numFmtId="0" fontId="18" fillId="0" borderId="70" xfId="0" applyFont="1" applyFill="1" applyBorder="1" applyAlignment="1">
      <alignment vertical="center" wrapText="1"/>
    </xf>
    <xf numFmtId="0" fontId="23" fillId="0" borderId="73" xfId="0" applyFont="1" applyFill="1" applyBorder="1" applyAlignment="1">
      <alignment horizontal="justify" vertical="center" wrapText="1"/>
    </xf>
    <xf numFmtId="0" fontId="2" fillId="0" borderId="30" xfId="0"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7" fillId="17" borderId="21" xfId="2" applyFont="1" applyFill="1" applyBorder="1" applyAlignment="1" applyProtection="1">
      <alignment horizontal="center" vertical="center" wrapText="1"/>
      <protection locked="0"/>
    </xf>
    <xf numFmtId="0" fontId="7" fillId="17" borderId="20" xfId="2" applyFont="1" applyFill="1" applyBorder="1" applyAlignment="1" applyProtection="1">
      <alignment horizontal="center" vertical="center" wrapText="1"/>
      <protection locked="0"/>
    </xf>
    <xf numFmtId="0" fontId="2" fillId="0" borderId="41" xfId="2" applyFont="1" applyFill="1" applyBorder="1" applyAlignment="1" applyProtection="1">
      <alignment horizontal="center" vertical="center" wrapText="1"/>
      <protection locked="0"/>
    </xf>
    <xf numFmtId="0" fontId="2" fillId="0" borderId="52" xfId="2" applyFont="1" applyFill="1" applyBorder="1" applyAlignment="1" applyProtection="1">
      <alignment horizontal="center" vertical="center" wrapText="1"/>
      <protection locked="0"/>
    </xf>
    <xf numFmtId="0" fontId="2" fillId="3" borderId="28" xfId="2" applyFont="1" applyFill="1" applyBorder="1" applyAlignment="1" applyProtection="1">
      <alignment horizontal="center" vertical="center" wrapText="1"/>
    </xf>
    <xf numFmtId="0" fontId="2" fillId="3" borderId="12" xfId="2" applyFont="1" applyFill="1" applyBorder="1" applyAlignment="1" applyProtection="1">
      <alignment horizontal="center" vertical="center" wrapText="1"/>
    </xf>
    <xf numFmtId="0" fontId="2" fillId="3" borderId="36" xfId="2" applyFont="1" applyFill="1" applyBorder="1" applyAlignment="1" applyProtection="1">
      <alignment horizontal="center" vertical="center" wrapText="1"/>
    </xf>
    <xf numFmtId="0" fontId="2" fillId="3" borderId="30" xfId="2" applyFont="1" applyFill="1" applyBorder="1" applyAlignment="1" applyProtection="1">
      <alignment horizontal="center" vertical="center" wrapText="1"/>
    </xf>
    <xf numFmtId="0" fontId="2" fillId="3" borderId="26" xfId="2" applyFont="1" applyFill="1" applyBorder="1" applyAlignment="1" applyProtection="1">
      <alignment horizontal="center" vertical="center" wrapText="1"/>
    </xf>
    <xf numFmtId="0" fontId="2" fillId="3" borderId="62" xfId="2" applyFont="1" applyFill="1" applyBorder="1" applyAlignment="1" applyProtection="1">
      <alignment horizontal="center" vertical="center" wrapText="1"/>
    </xf>
    <xf numFmtId="0" fontId="2" fillId="7" borderId="28"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9" fontId="2" fillId="5" borderId="28" xfId="1" applyFont="1" applyFill="1" applyBorder="1" applyAlignment="1" applyProtection="1">
      <alignment horizontal="center" vertical="center"/>
    </xf>
    <xf numFmtId="9" fontId="2" fillId="5" borderId="36" xfId="1" applyFont="1" applyFill="1" applyBorder="1" applyAlignment="1" applyProtection="1">
      <alignment horizontal="center" vertical="center"/>
    </xf>
    <xf numFmtId="0" fontId="2" fillId="3" borderId="28"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0" borderId="28" xfId="2" applyFont="1" applyFill="1" applyBorder="1" applyAlignment="1" applyProtection="1">
      <alignment horizontal="center" vertical="center" wrapText="1"/>
      <protection locked="0"/>
    </xf>
    <xf numFmtId="0" fontId="2" fillId="0" borderId="36" xfId="2"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textRotation="90" wrapText="1"/>
      <protection locked="0"/>
    </xf>
    <xf numFmtId="0" fontId="2" fillId="0" borderId="36" xfId="0" applyFont="1" applyFill="1" applyBorder="1" applyAlignment="1" applyProtection="1">
      <alignment horizontal="center" vertical="center" textRotation="90" wrapText="1"/>
      <protection locked="0"/>
    </xf>
    <xf numFmtId="0" fontId="2" fillId="0" borderId="28"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14" fontId="2" fillId="0" borderId="28" xfId="0" applyNumberFormat="1" applyFont="1" applyFill="1" applyBorder="1" applyAlignment="1" applyProtection="1">
      <alignment horizontal="center" vertical="center"/>
      <protection locked="0"/>
    </xf>
    <xf numFmtId="14" fontId="2" fillId="0" borderId="36" xfId="0" applyNumberFormat="1" applyFont="1" applyFill="1" applyBorder="1" applyAlignment="1" applyProtection="1">
      <alignment horizontal="center" vertical="center"/>
      <protection locked="0"/>
    </xf>
    <xf numFmtId="0" fontId="2" fillId="0" borderId="51" xfId="0" applyFont="1" applyFill="1" applyBorder="1" applyAlignment="1" applyProtection="1">
      <alignment horizontal="justify" vertical="center" wrapText="1"/>
      <protection locked="0"/>
    </xf>
    <xf numFmtId="0" fontId="2" fillId="0" borderId="52" xfId="0" applyFont="1" applyFill="1" applyBorder="1" applyAlignment="1" applyProtection="1">
      <alignment horizontal="justify" vertical="center" wrapText="1"/>
      <protection locked="0"/>
    </xf>
    <xf numFmtId="0" fontId="2" fillId="0" borderId="51" xfId="0" applyFont="1" applyBorder="1" applyAlignment="1" applyProtection="1">
      <alignment horizontal="center" vertical="center" wrapText="1"/>
    </xf>
    <xf numFmtId="0" fontId="2" fillId="0" borderId="52" xfId="0" applyFont="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12" xfId="2"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7" fillId="17" borderId="22" xfId="2" applyFont="1" applyFill="1" applyBorder="1" applyAlignment="1" applyProtection="1">
      <alignment horizontal="center" vertical="center" wrapText="1"/>
      <protection locked="0"/>
    </xf>
    <xf numFmtId="0" fontId="2" fillId="0" borderId="59" xfId="2" applyFont="1" applyFill="1" applyBorder="1" applyAlignment="1" applyProtection="1">
      <alignment horizontal="center" vertical="center" wrapText="1"/>
      <protection locked="0"/>
    </xf>
    <xf numFmtId="0" fontId="2" fillId="0" borderId="47" xfId="2" applyFont="1" applyFill="1" applyBorder="1" applyAlignment="1" applyProtection="1">
      <alignment horizontal="center" vertical="center" wrapText="1"/>
      <protection locked="0"/>
    </xf>
    <xf numFmtId="0" fontId="2" fillId="0" borderId="59" xfId="0" applyFont="1" applyFill="1" applyBorder="1" applyAlignment="1" applyProtection="1">
      <alignment horizontal="justify" vertical="center" wrapText="1"/>
      <protection locked="0"/>
    </xf>
    <xf numFmtId="0" fontId="2" fillId="0" borderId="12" xfId="0" applyFont="1" applyFill="1" applyBorder="1" applyAlignment="1" applyProtection="1">
      <alignment horizontal="center" vertical="center"/>
      <protection locked="0"/>
    </xf>
    <xf numFmtId="14" fontId="2" fillId="0" borderId="12" xfId="0" applyNumberFormat="1"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textRotation="90" wrapText="1"/>
      <protection locked="0"/>
    </xf>
    <xf numFmtId="0" fontId="2" fillId="0" borderId="3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61" xfId="0" applyFont="1" applyBorder="1" applyAlignment="1" applyProtection="1">
      <alignment horizontal="center" vertical="center" wrapText="1"/>
    </xf>
    <xf numFmtId="9" fontId="2" fillId="7" borderId="12" xfId="0" applyNumberFormat="1"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2" fillId="0" borderId="51" xfId="2" applyFont="1" applyFill="1" applyBorder="1" applyAlignment="1" applyProtection="1">
      <alignment horizontal="center" vertical="center" wrapText="1"/>
      <protection locked="0"/>
    </xf>
    <xf numFmtId="9" fontId="2" fillId="5" borderId="12" xfId="1" applyFont="1" applyFill="1" applyBorder="1" applyAlignment="1" applyProtection="1">
      <alignment horizontal="center" vertical="center"/>
    </xf>
    <xf numFmtId="0" fontId="2" fillId="3" borderId="12"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21" xfId="2" applyFont="1" applyFill="1" applyBorder="1" applyAlignment="1" applyProtection="1">
      <alignment horizontal="center" vertical="center" wrapText="1"/>
      <protection locked="0"/>
    </xf>
    <xf numFmtId="0" fontId="2" fillId="0" borderId="22" xfId="2" applyFont="1" applyFill="1" applyBorder="1" applyAlignment="1" applyProtection="1">
      <alignment horizontal="center" vertical="center" wrapText="1"/>
      <protection locked="0"/>
    </xf>
    <xf numFmtId="0" fontId="2" fillId="0" borderId="20" xfId="2" applyFont="1" applyFill="1" applyBorder="1" applyAlignment="1" applyProtection="1">
      <alignment horizontal="center" vertical="center" wrapText="1"/>
      <protection locked="0"/>
    </xf>
    <xf numFmtId="0" fontId="2" fillId="0" borderId="27" xfId="2" applyFont="1" applyFill="1" applyBorder="1" applyAlignment="1" applyProtection="1">
      <alignment horizontal="center" vertical="center" wrapText="1"/>
      <protection locked="0"/>
    </xf>
    <xf numFmtId="0" fontId="2" fillId="0" borderId="35" xfId="2" applyFont="1" applyFill="1" applyBorder="1" applyAlignment="1" applyProtection="1">
      <alignment horizontal="center" vertical="center" wrapText="1"/>
      <protection locked="0"/>
    </xf>
    <xf numFmtId="0" fontId="2" fillId="0" borderId="29" xfId="2" applyFont="1" applyFill="1" applyBorder="1" applyAlignment="1" applyProtection="1">
      <alignment horizontal="center" vertical="center" wrapText="1"/>
      <protection locked="0"/>
    </xf>
    <xf numFmtId="0" fontId="2" fillId="0" borderId="37" xfId="2" applyFont="1" applyFill="1" applyBorder="1" applyAlignment="1" applyProtection="1">
      <alignment horizontal="center" vertical="center" wrapText="1"/>
      <protection locked="0"/>
    </xf>
    <xf numFmtId="14" fontId="2" fillId="0" borderId="28" xfId="0" applyNumberFormat="1" applyFont="1" applyFill="1" applyBorder="1" applyAlignment="1" applyProtection="1">
      <alignment horizontal="center" vertical="center" wrapText="1"/>
      <protection locked="0"/>
    </xf>
    <xf numFmtId="14" fontId="2" fillId="0" borderId="12" xfId="0" applyNumberFormat="1" applyFont="1" applyFill="1" applyBorder="1" applyAlignment="1" applyProtection="1">
      <alignment horizontal="center" vertical="center" wrapText="1"/>
      <protection locked="0"/>
    </xf>
    <xf numFmtId="0" fontId="2" fillId="0" borderId="55" xfId="2" applyFont="1" applyFill="1" applyBorder="1" applyAlignment="1" applyProtection="1">
      <alignment horizontal="center" vertical="center" wrapText="1"/>
      <protection locked="0"/>
    </xf>
    <xf numFmtId="0" fontId="2" fillId="0" borderId="65" xfId="2" applyFont="1" applyFill="1" applyBorder="1" applyAlignment="1" applyProtection="1">
      <alignment horizontal="center" vertical="center" wrapText="1"/>
      <protection locked="0"/>
    </xf>
    <xf numFmtId="0" fontId="7" fillId="17" borderId="66" xfId="2" applyFont="1" applyFill="1" applyBorder="1" applyAlignment="1" applyProtection="1">
      <alignment horizontal="center" vertical="center" wrapText="1"/>
      <protection locked="0"/>
    </xf>
    <xf numFmtId="0" fontId="7" fillId="17" borderId="67" xfId="2" applyFont="1" applyFill="1" applyBorder="1" applyAlignment="1" applyProtection="1">
      <alignment horizontal="center" vertical="center" wrapText="1"/>
      <protection locked="0"/>
    </xf>
    <xf numFmtId="0" fontId="2" fillId="0" borderId="34" xfId="2"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14" fontId="2" fillId="0" borderId="36" xfId="0" applyNumberFormat="1" applyFont="1" applyFill="1" applyBorder="1" applyAlignment="1" applyProtection="1">
      <alignment horizontal="center" vertical="center" wrapText="1"/>
      <protection locked="0"/>
    </xf>
    <xf numFmtId="0" fontId="2" fillId="0" borderId="28" xfId="0" applyFont="1" applyFill="1" applyBorder="1" applyAlignment="1" applyProtection="1">
      <alignment horizontal="left" vertical="center" wrapText="1"/>
      <protection locked="0"/>
    </xf>
    <xf numFmtId="0" fontId="2" fillId="0" borderId="36" xfId="0" applyFont="1" applyFill="1" applyBorder="1" applyAlignment="1" applyProtection="1">
      <alignment horizontal="left" vertical="center" wrapText="1"/>
      <protection locked="0"/>
    </xf>
    <xf numFmtId="0" fontId="2" fillId="0" borderId="33" xfId="2" applyFont="1" applyFill="1" applyBorder="1" applyAlignment="1" applyProtection="1">
      <alignment horizontal="center" vertical="center" wrapText="1"/>
      <protection locked="0"/>
    </xf>
    <xf numFmtId="0" fontId="2" fillId="0" borderId="13" xfId="2" applyFont="1" applyFill="1" applyBorder="1" applyAlignment="1" applyProtection="1">
      <alignment horizontal="center" vertical="center" wrapText="1"/>
      <protection locked="0"/>
    </xf>
    <xf numFmtId="0" fontId="2" fillId="0" borderId="12" xfId="0" applyFont="1" applyFill="1" applyBorder="1" applyAlignment="1" applyProtection="1">
      <alignment horizontal="left" vertical="center" wrapText="1"/>
      <protection locked="0"/>
    </xf>
    <xf numFmtId="0" fontId="2" fillId="0" borderId="51" xfId="0" applyFont="1" applyFill="1" applyBorder="1" applyAlignment="1" applyProtection="1">
      <alignment horizontal="left" vertical="center" wrapText="1"/>
      <protection locked="0"/>
    </xf>
    <xf numFmtId="0" fontId="2" fillId="0" borderId="59" xfId="0" applyFont="1" applyFill="1" applyBorder="1" applyAlignment="1" applyProtection="1">
      <alignment horizontal="left" vertical="center" wrapText="1"/>
      <protection locked="0"/>
    </xf>
    <xf numFmtId="0" fontId="2" fillId="0" borderId="52" xfId="0" applyFont="1" applyFill="1" applyBorder="1" applyAlignment="1" applyProtection="1">
      <alignment horizontal="left" vertical="center" wrapText="1"/>
      <protection locked="0"/>
    </xf>
    <xf numFmtId="0" fontId="2" fillId="0" borderId="28" xfId="0" applyFont="1" applyFill="1" applyBorder="1" applyAlignment="1" applyProtection="1">
      <alignment horizontal="justify" vertical="center" wrapText="1"/>
      <protection locked="0"/>
    </xf>
    <xf numFmtId="0" fontId="2" fillId="0" borderId="36" xfId="0" applyFont="1" applyFill="1" applyBorder="1" applyAlignment="1" applyProtection="1">
      <alignment horizontal="justify" vertical="center" wrapText="1"/>
      <protection locked="0"/>
    </xf>
    <xf numFmtId="0" fontId="2" fillId="0" borderId="55" xfId="0" applyFont="1" applyFill="1" applyBorder="1" applyAlignment="1" applyProtection="1">
      <alignment horizontal="center" vertical="center" wrapText="1"/>
      <protection locked="0"/>
    </xf>
    <xf numFmtId="0" fontId="2" fillId="0" borderId="65" xfId="0" applyFont="1" applyFill="1" applyBorder="1" applyAlignment="1" applyProtection="1">
      <alignment horizontal="center" vertical="center" wrapText="1"/>
      <protection locked="0"/>
    </xf>
    <xf numFmtId="0" fontId="7" fillId="5" borderId="28" xfId="0" applyFont="1" applyFill="1" applyBorder="1" applyAlignment="1" applyProtection="1">
      <alignment horizontal="center" vertical="center" textRotation="90" wrapText="1"/>
    </xf>
    <xf numFmtId="0" fontId="7" fillId="5" borderId="36" xfId="0" applyFont="1" applyFill="1" applyBorder="1" applyAlignment="1" applyProtection="1">
      <alignment horizontal="center" vertical="center" textRotation="90" wrapText="1"/>
    </xf>
    <xf numFmtId="9" fontId="2" fillId="5" borderId="28" xfId="0" applyNumberFormat="1"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2" fillId="0" borderId="28" xfId="0" applyFont="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7" xfId="2" applyFont="1" applyBorder="1" applyAlignment="1" applyProtection="1">
      <alignment horizontal="center" vertical="center" wrapText="1"/>
      <protection locked="0"/>
    </xf>
    <xf numFmtId="0" fontId="2" fillId="0" borderId="26" xfId="2"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51" xfId="0" applyFont="1" applyBorder="1" applyAlignment="1" applyProtection="1">
      <alignment horizontal="justify" vertical="center" wrapText="1"/>
      <protection locked="0"/>
    </xf>
    <xf numFmtId="0" fontId="2" fillId="0" borderId="59" xfId="0" applyFont="1" applyBorder="1" applyAlignment="1" applyProtection="1">
      <alignment horizontal="justify" vertical="center" wrapText="1"/>
      <protection locked="0"/>
    </xf>
    <xf numFmtId="0" fontId="2" fillId="0" borderId="52" xfId="0" applyFont="1" applyBorder="1" applyAlignment="1" applyProtection="1">
      <alignment horizontal="justify" vertical="center" wrapText="1"/>
      <protection locked="0"/>
    </xf>
    <xf numFmtId="0" fontId="7" fillId="18" borderId="21" xfId="0" applyFont="1" applyFill="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 fillId="0" borderId="30" xfId="0" applyFont="1" applyBorder="1" applyAlignment="1" applyProtection="1">
      <alignment horizontal="justify" vertical="center" wrapText="1"/>
      <protection locked="0"/>
    </xf>
    <xf numFmtId="0" fontId="2" fillId="0" borderId="62" xfId="0" applyFont="1" applyBorder="1" applyAlignment="1" applyProtection="1">
      <alignment horizontal="justify" vertical="center" wrapText="1"/>
      <protection locked="0"/>
    </xf>
    <xf numFmtId="0" fontId="39" fillId="0" borderId="21" xfId="0" applyFont="1" applyBorder="1" applyAlignment="1">
      <alignment horizontal="center" vertical="center" textRotation="90" wrapText="1"/>
    </xf>
    <xf numFmtId="0" fontId="39" fillId="0" borderId="20" xfId="0" applyFont="1" applyBorder="1" applyAlignment="1">
      <alignment horizontal="center" vertical="center" textRotation="90" wrapText="1"/>
    </xf>
    <xf numFmtId="0" fontId="2" fillId="5" borderId="27" xfId="0" applyFont="1" applyFill="1" applyBorder="1" applyAlignment="1" applyProtection="1">
      <alignment horizontal="center" vertical="center" wrapText="1"/>
    </xf>
    <xf numFmtId="0" fontId="2" fillId="5" borderId="35" xfId="0" applyFont="1" applyFill="1" applyBorder="1" applyAlignment="1" applyProtection="1">
      <alignment horizontal="center" vertical="center" wrapText="1"/>
    </xf>
    <xf numFmtId="0" fontId="2" fillId="0" borderId="28" xfId="2" applyFont="1" applyBorder="1" applyAlignment="1" applyProtection="1">
      <alignment horizontal="center" vertical="center" wrapText="1"/>
      <protection locked="0"/>
    </xf>
    <xf numFmtId="0" fontId="2" fillId="0" borderId="36" xfId="2" applyFont="1" applyBorder="1" applyAlignment="1" applyProtection="1">
      <alignment horizontal="center" vertical="center" wrapText="1"/>
      <protection locked="0"/>
    </xf>
    <xf numFmtId="0" fontId="2" fillId="3" borderId="39" xfId="2" applyFont="1" applyFill="1" applyBorder="1" applyAlignment="1" applyProtection="1">
      <alignment horizontal="center" vertical="center" wrapText="1"/>
    </xf>
    <xf numFmtId="0" fontId="2" fillId="3" borderId="4" xfId="2" applyFont="1" applyFill="1" applyBorder="1" applyAlignment="1" applyProtection="1">
      <alignment horizontal="center" vertical="center" wrapText="1"/>
    </xf>
    <xf numFmtId="0" fontId="2" fillId="3" borderId="61" xfId="2" applyFont="1" applyFill="1" applyBorder="1" applyAlignment="1" applyProtection="1">
      <alignment horizontal="center" vertical="center" wrapText="1"/>
    </xf>
    <xf numFmtId="0" fontId="2" fillId="0" borderId="3" xfId="2"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center" vertical="center" textRotation="90" wrapText="1"/>
      <protection locked="0"/>
    </xf>
    <xf numFmtId="0" fontId="2" fillId="0" borderId="13" xfId="0" applyFont="1" applyFill="1" applyBorder="1" applyAlignment="1" applyProtection="1">
      <alignment horizontal="center" vertical="center" textRotation="90" wrapText="1"/>
      <protection locked="0"/>
    </xf>
    <xf numFmtId="0" fontId="2" fillId="0" borderId="32" xfId="2"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28" xfId="2" applyFont="1" applyFill="1" applyBorder="1" applyAlignment="1" applyProtection="1">
      <alignment horizontal="justify" vertical="center" wrapText="1"/>
      <protection locked="0"/>
    </xf>
    <xf numFmtId="0" fontId="2" fillId="0" borderId="12" xfId="2" applyFont="1" applyFill="1" applyBorder="1" applyAlignment="1" applyProtection="1">
      <alignment horizontal="justify" vertical="center" wrapText="1"/>
      <protection locked="0"/>
    </xf>
    <xf numFmtId="0" fontId="2" fillId="0" borderId="36" xfId="2" applyFont="1" applyFill="1" applyBorder="1" applyAlignment="1" applyProtection="1">
      <alignment horizontal="justify" vertical="center" wrapText="1"/>
      <protection locked="0"/>
    </xf>
    <xf numFmtId="0" fontId="2" fillId="0" borderId="30" xfId="2" applyFont="1" applyFill="1" applyBorder="1" applyAlignment="1" applyProtection="1">
      <alignment horizontal="center" vertical="center" wrapText="1"/>
    </xf>
    <xf numFmtId="0" fontId="2" fillId="0" borderId="26" xfId="2" applyFont="1" applyFill="1" applyBorder="1" applyAlignment="1" applyProtection="1">
      <alignment horizontal="center" vertical="center" wrapText="1"/>
    </xf>
    <xf numFmtId="0" fontId="2" fillId="0" borderId="62" xfId="2" applyFont="1" applyFill="1" applyBorder="1" applyAlignment="1" applyProtection="1">
      <alignment horizontal="center" vertical="center" wrapText="1"/>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4" borderId="29" xfId="0" applyFont="1" applyFill="1" applyBorder="1" applyAlignment="1" applyProtection="1">
      <alignment horizontal="center" vertical="center" wrapText="1"/>
      <protection locked="0"/>
    </xf>
    <xf numFmtId="0" fontId="2" fillId="4" borderId="37" xfId="0" applyFont="1" applyFill="1" applyBorder="1" applyAlignment="1" applyProtection="1">
      <alignment horizontal="center" vertical="center" wrapText="1"/>
      <protection locked="0"/>
    </xf>
    <xf numFmtId="0" fontId="2" fillId="0" borderId="28" xfId="2" applyFont="1" applyFill="1" applyBorder="1" applyAlignment="1" applyProtection="1">
      <alignment horizontal="center" vertical="center" wrapText="1"/>
    </xf>
    <xf numFmtId="0" fontId="2" fillId="0" borderId="12" xfId="2" applyFont="1" applyFill="1" applyBorder="1" applyAlignment="1" applyProtection="1">
      <alignment horizontal="center" vertical="center" wrapText="1"/>
    </xf>
    <xf numFmtId="0" fontId="2" fillId="0" borderId="36" xfId="2" applyFont="1" applyFill="1" applyBorder="1" applyAlignment="1" applyProtection="1">
      <alignment horizontal="center" vertical="center" wrapText="1"/>
    </xf>
    <xf numFmtId="0" fontId="2" fillId="0" borderId="66" xfId="2" applyFont="1" applyFill="1" applyBorder="1" applyAlignment="1" applyProtection="1">
      <alignment horizontal="center" vertical="center" wrapText="1"/>
      <protection locked="0"/>
    </xf>
    <xf numFmtId="0" fontId="2" fillId="0" borderId="86" xfId="2" applyFont="1" applyFill="1" applyBorder="1" applyAlignment="1" applyProtection="1">
      <alignment horizontal="center" vertical="center" wrapText="1"/>
      <protection locked="0"/>
    </xf>
    <xf numFmtId="0" fontId="2" fillId="0" borderId="67" xfId="2"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30" fillId="0" borderId="13" xfId="0" applyFont="1" applyBorder="1" applyAlignment="1">
      <alignment horizontal="center" vertical="center" wrapText="1"/>
    </xf>
    <xf numFmtId="0" fontId="30" fillId="0" borderId="36" xfId="0" applyFont="1" applyBorder="1" applyAlignment="1">
      <alignment horizontal="center" vertical="center" wrapText="1"/>
    </xf>
    <xf numFmtId="0" fontId="7" fillId="5" borderId="13" xfId="0" applyFont="1" applyFill="1" applyBorder="1" applyAlignment="1" applyProtection="1">
      <alignment horizontal="center" vertical="center" textRotation="90" wrapText="1"/>
    </xf>
    <xf numFmtId="9" fontId="2" fillId="5" borderId="13" xfId="0" applyNumberFormat="1" applyFont="1" applyFill="1" applyBorder="1" applyAlignment="1" applyProtection="1">
      <alignment horizontal="center" vertical="center" wrapText="1"/>
    </xf>
    <xf numFmtId="0" fontId="2" fillId="0" borderId="13" xfId="0" applyFont="1" applyBorder="1" applyAlignment="1" applyProtection="1">
      <alignment horizontal="center" vertical="center" textRotation="90" wrapText="1"/>
    </xf>
    <xf numFmtId="9" fontId="2" fillId="5" borderId="13" xfId="0" applyNumberFormat="1" applyFont="1" applyFill="1" applyBorder="1" applyAlignment="1">
      <alignment horizontal="center" vertical="center" wrapText="1"/>
    </xf>
    <xf numFmtId="9" fontId="2" fillId="5" borderId="36" xfId="0" applyNumberFormat="1" applyFont="1" applyFill="1" applyBorder="1" applyAlignment="1">
      <alignment horizontal="center" vertical="center" wrapText="1"/>
    </xf>
    <xf numFmtId="0" fontId="2" fillId="5" borderId="7" xfId="0" applyFont="1" applyFill="1" applyBorder="1" applyAlignment="1" applyProtection="1">
      <alignment horizontal="center" vertical="center" wrapText="1"/>
    </xf>
    <xf numFmtId="0" fontId="2" fillId="5" borderId="62" xfId="0" applyFont="1" applyFill="1" applyBorder="1" applyAlignment="1" applyProtection="1">
      <alignment horizontal="center" vertical="center" wrapText="1"/>
    </xf>
    <xf numFmtId="9" fontId="2" fillId="7" borderId="13" xfId="0" applyNumberFormat="1" applyFont="1" applyFill="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8" fillId="0" borderId="51" xfId="0" applyFont="1" applyFill="1" applyBorder="1" applyAlignment="1">
      <alignment horizontal="justify" vertical="center" wrapText="1"/>
    </xf>
    <xf numFmtId="0" fontId="8" fillId="0" borderId="52" xfId="0" applyFont="1" applyFill="1" applyBorder="1" applyAlignment="1">
      <alignment horizontal="justify" vertical="center" wrapText="1"/>
    </xf>
    <xf numFmtId="0" fontId="2" fillId="0" borderId="30" xfId="2" applyFont="1" applyFill="1" applyBorder="1" applyAlignment="1" applyProtection="1">
      <alignment horizontal="center" vertical="center" wrapText="1"/>
      <protection locked="0"/>
    </xf>
    <xf numFmtId="0" fontId="2" fillId="0" borderId="62" xfId="2" applyFont="1" applyFill="1" applyBorder="1" applyAlignment="1" applyProtection="1">
      <alignment horizontal="center" vertical="center" wrapText="1"/>
      <protection locked="0"/>
    </xf>
    <xf numFmtId="0" fontId="8" fillId="0" borderId="71" xfId="0" applyFont="1" applyFill="1" applyBorder="1" applyAlignment="1">
      <alignment horizontal="center" vertical="center" wrapText="1"/>
    </xf>
    <xf numFmtId="0" fontId="30" fillId="0" borderId="72" xfId="0" applyFont="1" applyFill="1" applyBorder="1"/>
    <xf numFmtId="0" fontId="8" fillId="0" borderId="53" xfId="0" applyFont="1" applyFill="1" applyBorder="1" applyAlignment="1">
      <alignment vertical="center" wrapText="1"/>
    </xf>
    <xf numFmtId="0" fontId="30" fillId="0" borderId="56" xfId="0" applyFont="1" applyFill="1" applyBorder="1" applyAlignment="1">
      <alignment vertical="center"/>
    </xf>
    <xf numFmtId="0" fontId="30" fillId="0" borderId="56" xfId="0" applyFont="1" applyFill="1" applyBorder="1"/>
    <xf numFmtId="0" fontId="8" fillId="0" borderId="53" xfId="0" applyFont="1" applyFill="1" applyBorder="1" applyAlignment="1">
      <alignment horizontal="center" vertical="center" wrapText="1"/>
    </xf>
    <xf numFmtId="0" fontId="30" fillId="0" borderId="56" xfId="0" applyFont="1" applyFill="1" applyBorder="1" applyAlignment="1">
      <alignment horizontal="center" vertical="center"/>
    </xf>
    <xf numFmtId="0" fontId="2" fillId="0" borderId="53" xfId="0" applyFont="1" applyFill="1" applyBorder="1" applyAlignment="1" applyProtection="1">
      <alignment horizontal="center" vertical="center" wrapText="1"/>
      <protection locked="0"/>
    </xf>
    <xf numFmtId="0" fontId="2" fillId="0" borderId="56" xfId="0" applyFont="1" applyFill="1" applyBorder="1" applyAlignment="1" applyProtection="1">
      <alignment horizontal="center" vertical="center" wrapText="1"/>
      <protection locked="0"/>
    </xf>
    <xf numFmtId="0" fontId="2" fillId="0" borderId="54" xfId="0" applyFont="1" applyFill="1" applyBorder="1" applyAlignment="1" applyProtection="1">
      <alignment horizontal="center" vertical="center" wrapText="1"/>
      <protection locked="0"/>
    </xf>
    <xf numFmtId="0" fontId="2" fillId="0" borderId="57" xfId="0" applyFont="1" applyFill="1" applyBorder="1" applyAlignment="1" applyProtection="1">
      <alignment horizontal="center" vertical="center" wrapText="1"/>
      <protection locked="0"/>
    </xf>
    <xf numFmtId="0" fontId="2" fillId="0" borderId="39" xfId="2" applyFont="1" applyFill="1" applyBorder="1" applyAlignment="1" applyProtection="1">
      <alignment horizontal="center" vertical="center" wrapText="1"/>
      <protection locked="0"/>
    </xf>
    <xf numFmtId="0" fontId="2" fillId="0" borderId="5" xfId="2"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center" wrapText="1"/>
    </xf>
    <xf numFmtId="14" fontId="8" fillId="0" borderId="28" xfId="0" applyNumberFormat="1" applyFont="1" applyFill="1" applyBorder="1" applyAlignment="1">
      <alignment horizontal="center" vertical="center" wrapText="1"/>
    </xf>
    <xf numFmtId="14" fontId="8" fillId="0" borderId="36" xfId="0" applyNumberFormat="1" applyFont="1" applyFill="1" applyBorder="1" applyAlignment="1">
      <alignment horizontal="center" vertical="center" wrapText="1"/>
    </xf>
    <xf numFmtId="0" fontId="8" fillId="0" borderId="32" xfId="0" applyFont="1" applyFill="1" applyBorder="1" applyAlignment="1">
      <alignment horizontal="justify" vertical="center" wrapText="1"/>
    </xf>
    <xf numFmtId="0" fontId="8" fillId="0" borderId="34" xfId="0" applyFont="1" applyFill="1" applyBorder="1" applyAlignment="1">
      <alignment horizontal="justify" vertical="center" wrapText="1"/>
    </xf>
    <xf numFmtId="0" fontId="8" fillId="0" borderId="41" xfId="0" applyFont="1" applyFill="1" applyBorder="1" applyAlignment="1">
      <alignment horizontal="justify" vertical="center" wrapText="1"/>
    </xf>
    <xf numFmtId="0" fontId="2" fillId="0" borderId="3" xfId="0" applyFont="1" applyFill="1" applyBorder="1" applyAlignment="1" applyProtection="1">
      <alignment horizontal="center" vertical="center" wrapText="1"/>
      <protection locked="0"/>
    </xf>
    <xf numFmtId="0" fontId="2" fillId="0" borderId="26" xfId="2" applyFont="1" applyFill="1" applyBorder="1" applyAlignment="1" applyProtection="1">
      <alignment horizontal="center" vertical="center" wrapText="1"/>
      <protection locked="0"/>
    </xf>
    <xf numFmtId="0" fontId="29" fillId="0" borderId="29"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8" fillId="0" borderId="38" xfId="0" applyFont="1" applyFill="1" applyBorder="1" applyAlignment="1">
      <alignment horizontal="justify" vertical="center" wrapText="1"/>
    </xf>
    <xf numFmtId="0" fontId="12" fillId="0" borderId="15"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38" fillId="8" borderId="13" xfId="2" applyFont="1" applyFill="1" applyBorder="1" applyAlignment="1" applyProtection="1">
      <alignment horizontal="center" vertical="center" textRotation="90" wrapText="1"/>
      <protection locked="0"/>
    </xf>
    <xf numFmtId="0" fontId="38" fillId="8" borderId="12" xfId="2"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protection locked="0"/>
    </xf>
    <xf numFmtId="0" fontId="4" fillId="9" borderId="12"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textRotation="90" wrapText="1"/>
    </xf>
    <xf numFmtId="0" fontId="4" fillId="8" borderId="13" xfId="2" applyFont="1" applyFill="1" applyBorder="1" applyAlignment="1" applyProtection="1">
      <alignment horizontal="center" vertical="center" textRotation="90" wrapText="1"/>
      <protection locked="0"/>
    </xf>
    <xf numFmtId="0" fontId="4" fillId="8" borderId="12" xfId="2"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xf>
    <xf numFmtId="0" fontId="4" fillId="9" borderId="12" xfId="0" applyFont="1" applyFill="1" applyBorder="1" applyAlignment="1" applyProtection="1">
      <alignment horizontal="center" vertical="center" wrapText="1"/>
    </xf>
    <xf numFmtId="0" fontId="4" fillId="11" borderId="9" xfId="0" applyFont="1" applyFill="1" applyBorder="1" applyAlignment="1" applyProtection="1">
      <alignment horizontal="center" vertical="center" wrapText="1"/>
      <protection locked="0"/>
    </xf>
    <xf numFmtId="0" fontId="4" fillId="11" borderId="10" xfId="0" applyFont="1" applyFill="1" applyBorder="1" applyAlignment="1" applyProtection="1">
      <alignment horizontal="center" vertical="center" wrapText="1"/>
      <protection locked="0"/>
    </xf>
    <xf numFmtId="0" fontId="4" fillId="11" borderId="11"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xf>
    <xf numFmtId="0" fontId="4" fillId="8" borderId="12" xfId="2" applyFont="1" applyFill="1" applyBorder="1" applyAlignment="1" applyProtection="1">
      <alignment horizontal="center" vertical="center" textRotation="90" wrapText="1"/>
    </xf>
    <xf numFmtId="0" fontId="2" fillId="0" borderId="0" xfId="0" applyFont="1" applyAlignment="1" applyProtection="1">
      <alignment horizontal="center" vertical="center"/>
      <protection locked="0"/>
    </xf>
    <xf numFmtId="0" fontId="3" fillId="11" borderId="2" xfId="0" applyFont="1" applyFill="1" applyBorder="1" applyAlignment="1" applyProtection="1">
      <alignment horizontal="center" vertical="center"/>
      <protection locked="0"/>
    </xf>
    <xf numFmtId="0" fontId="3" fillId="11" borderId="7" xfId="0" applyFont="1" applyFill="1" applyBorder="1" applyAlignment="1" applyProtection="1">
      <alignment horizontal="center" vertical="center"/>
      <protection locked="0"/>
    </xf>
    <xf numFmtId="0" fontId="3" fillId="11" borderId="6" xfId="0" applyFont="1" applyFill="1" applyBorder="1" applyAlignment="1" applyProtection="1">
      <alignment horizontal="center" vertical="center"/>
      <protection locked="0"/>
    </xf>
    <xf numFmtId="0" fontId="3" fillId="11" borderId="8" xfId="0" applyFont="1" applyFill="1" applyBorder="1" applyAlignment="1" applyProtection="1">
      <alignment horizontal="center" vertical="center"/>
      <protection locked="0"/>
    </xf>
    <xf numFmtId="0" fontId="3" fillId="11" borderId="1" xfId="0" applyFont="1" applyFill="1" applyBorder="1" applyAlignment="1" applyProtection="1">
      <alignment horizontal="center" vertical="center" wrapText="1"/>
      <protection locked="0"/>
    </xf>
    <xf numFmtId="0" fontId="3" fillId="11" borderId="2" xfId="0" applyFont="1" applyFill="1" applyBorder="1" applyAlignment="1" applyProtection="1">
      <alignment horizontal="center" vertical="center" wrapText="1"/>
      <protection locked="0"/>
    </xf>
    <xf numFmtId="0" fontId="3" fillId="11" borderId="7" xfId="0" applyFont="1" applyFill="1" applyBorder="1" applyAlignment="1" applyProtection="1">
      <alignment horizontal="center" vertical="center" wrapText="1"/>
      <protection locked="0"/>
    </xf>
    <xf numFmtId="0" fontId="3" fillId="11" borderId="5" xfId="0" applyFont="1" applyFill="1" applyBorder="1" applyAlignment="1" applyProtection="1">
      <alignment horizontal="center" vertical="center" wrapText="1"/>
      <protection locked="0"/>
    </xf>
    <xf numFmtId="0" fontId="3" fillId="11" borderId="6" xfId="0" applyFont="1" applyFill="1" applyBorder="1" applyAlignment="1" applyProtection="1">
      <alignment horizontal="center" vertical="center" wrapText="1"/>
      <protection locked="0"/>
    </xf>
    <xf numFmtId="0" fontId="3" fillId="11" borderId="8" xfId="0" applyFont="1" applyFill="1" applyBorder="1" applyAlignment="1" applyProtection="1">
      <alignment horizontal="center" vertical="center" wrapText="1"/>
      <protection locked="0"/>
    </xf>
    <xf numFmtId="14" fontId="8" fillId="0" borderId="29" xfId="0" applyNumberFormat="1" applyFont="1" applyFill="1" applyBorder="1" applyAlignment="1">
      <alignment horizontal="center" vertical="center" wrapText="1"/>
    </xf>
    <xf numFmtId="14" fontId="8" fillId="0" borderId="3" xfId="0" applyNumberFormat="1" applyFont="1" applyFill="1" applyBorder="1" applyAlignment="1">
      <alignment horizontal="center" vertical="center" wrapText="1"/>
    </xf>
    <xf numFmtId="14" fontId="8" fillId="0" borderId="13" xfId="0" applyNumberFormat="1" applyFont="1" applyFill="1" applyBorder="1" applyAlignment="1">
      <alignment horizontal="center" vertical="center" wrapText="1"/>
    </xf>
    <xf numFmtId="0" fontId="3" fillId="11" borderId="3" xfId="0" applyFont="1" applyFill="1" applyBorder="1" applyAlignment="1" applyProtection="1">
      <alignment horizontal="center" vertical="center" wrapText="1"/>
      <protection locked="0"/>
    </xf>
    <xf numFmtId="0" fontId="3" fillId="11" borderId="9" xfId="0" applyFont="1" applyFill="1" applyBorder="1" applyAlignment="1" applyProtection="1">
      <alignment horizontal="center" vertical="center"/>
      <protection locked="0"/>
    </xf>
    <xf numFmtId="0" fontId="3" fillId="11" borderId="10" xfId="0" applyFont="1" applyFill="1" applyBorder="1" applyAlignment="1" applyProtection="1">
      <alignment horizontal="center" vertical="center"/>
      <protection locked="0"/>
    </xf>
    <xf numFmtId="0" fontId="3" fillId="11" borderId="11" xfId="0" applyFont="1" applyFill="1" applyBorder="1" applyAlignment="1" applyProtection="1">
      <alignment horizontal="center" vertical="center"/>
      <protection locked="0"/>
    </xf>
    <xf numFmtId="14" fontId="2" fillId="4" borderId="29" xfId="0" applyNumberFormat="1" applyFont="1" applyFill="1" applyBorder="1" applyAlignment="1" applyProtection="1">
      <alignment horizontal="center" vertical="center" wrapText="1"/>
      <protection locked="0"/>
    </xf>
    <xf numFmtId="0" fontId="2" fillId="4" borderId="55" xfId="2" applyFont="1" applyFill="1" applyBorder="1" applyAlignment="1" applyProtection="1">
      <alignment horizontal="center" vertical="center" wrapText="1"/>
      <protection locked="0"/>
    </xf>
    <xf numFmtId="0" fontId="2" fillId="4" borderId="65" xfId="2" applyFont="1" applyFill="1" applyBorder="1" applyAlignment="1" applyProtection="1">
      <alignment horizontal="center" vertical="center" wrapText="1"/>
      <protection locked="0"/>
    </xf>
    <xf numFmtId="0" fontId="2" fillId="3" borderId="29" xfId="2" applyFont="1" applyFill="1" applyBorder="1" applyAlignment="1" applyProtection="1">
      <alignment horizontal="center" vertical="center" wrapText="1"/>
      <protection locked="0"/>
    </xf>
    <xf numFmtId="0" fontId="2" fillId="3" borderId="37" xfId="2" applyFont="1" applyFill="1" applyBorder="1" applyAlignment="1" applyProtection="1">
      <alignment horizontal="center" vertical="center" wrapText="1"/>
      <protection locked="0"/>
    </xf>
    <xf numFmtId="0" fontId="2" fillId="4" borderId="32" xfId="0" applyFont="1" applyFill="1" applyBorder="1" applyAlignment="1" applyProtection="1">
      <alignment horizontal="justify" vertical="center" wrapText="1"/>
      <protection locked="0"/>
    </xf>
    <xf numFmtId="0" fontId="2" fillId="4" borderId="38" xfId="0" applyFont="1" applyFill="1" applyBorder="1" applyAlignment="1" applyProtection="1">
      <alignment horizontal="justify" vertical="center" wrapText="1"/>
      <protection locked="0"/>
    </xf>
    <xf numFmtId="0" fontId="2" fillId="3" borderId="29" xfId="0" applyFont="1" applyFill="1" applyBorder="1" applyAlignment="1" applyProtection="1">
      <alignment horizontal="center" vertical="center" wrapText="1"/>
      <protection locked="0"/>
    </xf>
    <xf numFmtId="0" fontId="2" fillId="3" borderId="37" xfId="0" applyFont="1" applyFill="1" applyBorder="1" applyAlignment="1" applyProtection="1">
      <alignment horizontal="center" vertical="center" wrapText="1"/>
      <protection locked="0"/>
    </xf>
    <xf numFmtId="14" fontId="2" fillId="0" borderId="29" xfId="0" applyNumberFormat="1" applyFont="1" applyBorder="1" applyAlignment="1" applyProtection="1">
      <alignment horizontal="center" vertical="center" wrapText="1"/>
      <protection locked="0"/>
    </xf>
    <xf numFmtId="0" fontId="2" fillId="5" borderId="28" xfId="0" applyFont="1" applyFill="1" applyBorder="1" applyAlignment="1" applyProtection="1">
      <alignment horizontal="center" vertical="center" wrapText="1"/>
    </xf>
    <xf numFmtId="0" fontId="2" fillId="5" borderId="36" xfId="0" applyFont="1" applyFill="1" applyBorder="1" applyAlignment="1" applyProtection="1">
      <alignment horizontal="center" vertical="center" wrapText="1"/>
    </xf>
    <xf numFmtId="0" fontId="2" fillId="0" borderId="32" xfId="0" applyFont="1" applyFill="1" applyBorder="1" applyAlignment="1" applyProtection="1">
      <alignment horizontal="left" vertical="center" wrapText="1"/>
      <protection locked="0"/>
    </xf>
    <xf numFmtId="0" fontId="30" fillId="0" borderId="21" xfId="0" applyFont="1" applyFill="1" applyBorder="1" applyAlignment="1">
      <alignment horizontal="justify" vertical="center" wrapText="1"/>
    </xf>
    <xf numFmtId="0" fontId="30" fillId="0" borderId="20" xfId="0" applyFont="1" applyFill="1" applyBorder="1" applyAlignment="1">
      <alignment horizontal="justify" vertical="center" wrapText="1"/>
    </xf>
    <xf numFmtId="0" fontId="2" fillId="5" borderId="30" xfId="0" applyFont="1" applyFill="1" applyBorder="1" applyAlignment="1" applyProtection="1">
      <alignment horizontal="center" vertical="center" wrapText="1"/>
    </xf>
    <xf numFmtId="0" fontId="2" fillId="0" borderId="7" xfId="2" applyFont="1" applyFill="1" applyBorder="1" applyAlignment="1" applyProtection="1">
      <alignment horizontal="justify" vertical="center" wrapText="1"/>
      <protection locked="0"/>
    </xf>
    <xf numFmtId="0" fontId="2" fillId="0" borderId="26" xfId="2" applyFont="1" applyFill="1" applyBorder="1" applyAlignment="1" applyProtection="1">
      <alignment horizontal="justify" vertical="center" wrapText="1"/>
      <protection locked="0"/>
    </xf>
    <xf numFmtId="0" fontId="2" fillId="0" borderId="14" xfId="0" applyFont="1" applyFill="1" applyBorder="1" applyAlignment="1" applyProtection="1">
      <alignment horizontal="left" vertical="center" wrapText="1"/>
      <protection locked="0"/>
    </xf>
    <xf numFmtId="0" fontId="2" fillId="0" borderId="13" xfId="2" applyFont="1" applyFill="1" applyBorder="1" applyAlignment="1" applyProtection="1">
      <alignment horizontal="justify" vertical="center" wrapText="1"/>
      <protection locked="0"/>
    </xf>
    <xf numFmtId="0" fontId="2" fillId="0" borderId="14" xfId="2" applyFont="1" applyFill="1" applyBorder="1" applyAlignment="1" applyProtection="1">
      <alignment horizontal="justify" vertical="center" wrapText="1"/>
      <protection locked="0"/>
    </xf>
    <xf numFmtId="0" fontId="2" fillId="0" borderId="27" xfId="2" applyFont="1" applyFill="1" applyBorder="1" applyAlignment="1" applyProtection="1">
      <alignment horizontal="justify" vertical="center" wrapText="1"/>
      <protection locked="0"/>
    </xf>
    <xf numFmtId="0" fontId="2" fillId="0" borderId="33" xfId="2" applyFont="1" applyFill="1" applyBorder="1" applyAlignment="1" applyProtection="1">
      <alignment horizontal="justify" vertical="center" wrapText="1"/>
      <protection locked="0"/>
    </xf>
    <xf numFmtId="0" fontId="2" fillId="0" borderId="35" xfId="2" applyFont="1" applyFill="1" applyBorder="1" applyAlignment="1" applyProtection="1">
      <alignment horizontal="justify" vertical="center" wrapText="1"/>
      <protection locked="0"/>
    </xf>
    <xf numFmtId="0" fontId="2" fillId="0" borderId="30" xfId="2" applyFont="1" applyBorder="1" applyAlignment="1" applyProtection="1">
      <alignment horizontal="center" vertical="center" wrapText="1"/>
      <protection locked="0"/>
    </xf>
    <xf numFmtId="0" fontId="2" fillId="0" borderId="62" xfId="2" applyFont="1" applyBorder="1" applyAlignment="1" applyProtection="1">
      <alignment horizontal="center" vertical="center" wrapText="1"/>
      <protection locked="0"/>
    </xf>
    <xf numFmtId="14" fontId="2" fillId="0" borderId="13" xfId="0" applyNumberFormat="1"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0" borderId="28" xfId="2" applyFont="1" applyFill="1" applyBorder="1" applyAlignment="1" applyProtection="1">
      <alignment horizontal="left" vertical="center" wrapText="1"/>
      <protection locked="0"/>
    </xf>
    <xf numFmtId="0" fontId="2" fillId="0" borderId="12" xfId="2" applyFont="1" applyFill="1" applyBorder="1" applyAlignment="1" applyProtection="1">
      <alignment horizontal="left" vertical="center" wrapText="1"/>
      <protection locked="0"/>
    </xf>
    <xf numFmtId="0" fontId="2" fillId="0" borderId="36" xfId="2" applyFont="1" applyFill="1" applyBorder="1" applyAlignment="1" applyProtection="1">
      <alignment horizontal="left" vertical="center" wrapText="1"/>
      <protection locked="0"/>
    </xf>
    <xf numFmtId="0" fontId="2" fillId="0" borderId="30" xfId="0" applyFont="1" applyFill="1" applyBorder="1" applyAlignment="1" applyProtection="1">
      <alignment horizontal="justify" vertical="center" wrapText="1"/>
      <protection locked="0"/>
    </xf>
    <xf numFmtId="0" fontId="2" fillId="0" borderId="62" xfId="0" applyFont="1" applyFill="1" applyBorder="1" applyAlignment="1" applyProtection="1">
      <alignment horizontal="justify" vertical="center" wrapText="1"/>
      <protection locked="0"/>
    </xf>
    <xf numFmtId="0" fontId="2" fillId="3" borderId="27" xfId="2" applyFont="1" applyFill="1" applyBorder="1" applyAlignment="1" applyProtection="1">
      <alignment horizontal="center" vertical="center" wrapText="1"/>
    </xf>
    <xf numFmtId="0" fontId="2" fillId="3" borderId="33" xfId="2" applyFont="1" applyFill="1" applyBorder="1" applyAlignment="1" applyProtection="1">
      <alignment horizontal="center" vertical="center" wrapText="1"/>
    </xf>
    <xf numFmtId="0" fontId="2" fillId="3" borderId="35" xfId="2" applyFont="1" applyFill="1" applyBorder="1" applyAlignment="1" applyProtection="1">
      <alignment horizontal="center" vertical="center" wrapText="1"/>
    </xf>
    <xf numFmtId="0" fontId="0" fillId="0" borderId="12" xfId="0" applyFill="1" applyBorder="1" applyAlignment="1">
      <alignment horizontal="center"/>
    </xf>
    <xf numFmtId="0" fontId="0" fillId="0" borderId="36" xfId="0" applyFill="1" applyBorder="1" applyAlignment="1">
      <alignment horizontal="center"/>
    </xf>
    <xf numFmtId="0" fontId="2" fillId="13" borderId="28" xfId="0" applyFont="1" applyFill="1" applyBorder="1" applyAlignment="1" applyProtection="1">
      <alignment horizontal="center" vertical="center" wrapText="1"/>
      <protection locked="0"/>
    </xf>
    <xf numFmtId="0" fontId="2" fillId="13" borderId="36" xfId="0" applyFont="1" applyFill="1" applyBorder="1" applyAlignment="1" applyProtection="1">
      <alignment horizontal="center" vertical="center" wrapText="1"/>
      <protection locked="0"/>
    </xf>
    <xf numFmtId="0" fontId="2" fillId="0" borderId="51" xfId="0" applyFont="1" applyFill="1" applyBorder="1" applyAlignment="1" applyProtection="1">
      <alignment horizontal="center" vertical="center" wrapText="1"/>
      <protection locked="0"/>
    </xf>
    <xf numFmtId="0" fontId="2" fillId="0" borderId="52" xfId="0" applyFont="1" applyFill="1" applyBorder="1" applyAlignment="1" applyProtection="1">
      <alignment horizontal="center" vertical="center" wrapText="1"/>
      <protection locked="0"/>
    </xf>
    <xf numFmtId="0" fontId="2" fillId="3" borderId="51" xfId="0" applyFont="1" applyFill="1" applyBorder="1" applyAlignment="1" applyProtection="1">
      <alignment horizontal="justify" vertical="center" wrapText="1"/>
      <protection locked="0"/>
    </xf>
    <xf numFmtId="0" fontId="2" fillId="3" borderId="52" xfId="0" applyFont="1" applyFill="1" applyBorder="1" applyAlignment="1" applyProtection="1">
      <alignment horizontal="justify" vertical="center" wrapText="1"/>
      <protection locked="0"/>
    </xf>
    <xf numFmtId="0" fontId="2" fillId="3" borderId="52" xfId="0" applyFont="1" applyFill="1" applyBorder="1" applyAlignment="1" applyProtection="1">
      <alignment horizontal="justify" vertical="center"/>
      <protection locked="0"/>
    </xf>
    <xf numFmtId="0" fontId="2" fillId="3" borderId="28" xfId="0"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protection locked="0"/>
    </xf>
    <xf numFmtId="0" fontId="2" fillId="3" borderId="36" xfId="0" applyFont="1" applyFill="1" applyBorder="1" applyAlignment="1" applyProtection="1">
      <alignment horizontal="center" vertical="center"/>
      <protection locked="0"/>
    </xf>
    <xf numFmtId="14" fontId="2" fillId="3" borderId="28" xfId="0" applyNumberFormat="1" applyFont="1" applyFill="1" applyBorder="1" applyAlignment="1" applyProtection="1">
      <alignment horizontal="center" vertical="center"/>
      <protection locked="0"/>
    </xf>
    <xf numFmtId="0" fontId="2" fillId="4" borderId="51" xfId="0" applyFont="1" applyFill="1" applyBorder="1" applyAlignment="1" applyProtection="1">
      <alignment horizontal="justify" vertical="center" wrapText="1"/>
      <protection locked="0"/>
    </xf>
    <xf numFmtId="0" fontId="2" fillId="4" borderId="59" xfId="0" applyFont="1" applyFill="1" applyBorder="1" applyAlignment="1" applyProtection="1">
      <alignment horizontal="justify" vertical="center" wrapText="1"/>
      <protection locked="0"/>
    </xf>
    <xf numFmtId="0" fontId="2" fillId="4" borderId="52" xfId="0" applyFont="1" applyFill="1" applyBorder="1" applyAlignment="1" applyProtection="1">
      <alignment horizontal="justify" vertical="center" wrapText="1"/>
      <protection locked="0"/>
    </xf>
    <xf numFmtId="0" fontId="2" fillId="4" borderId="28"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4" borderId="36" xfId="0" applyFont="1" applyFill="1" applyBorder="1" applyAlignment="1" applyProtection="1">
      <alignment horizontal="center" vertical="center" wrapText="1"/>
      <protection locked="0"/>
    </xf>
    <xf numFmtId="14" fontId="2" fillId="0" borderId="28" xfId="0" applyNumberFormat="1" applyFont="1" applyBorder="1" applyAlignment="1" applyProtection="1">
      <alignment horizontal="center" vertical="center" wrapText="1"/>
      <protection locked="0"/>
    </xf>
    <xf numFmtId="14" fontId="2" fillId="0" borderId="12" xfId="0" applyNumberFormat="1" applyFont="1" applyBorder="1" applyAlignment="1" applyProtection="1">
      <alignment horizontal="center" vertical="center" wrapText="1"/>
      <protection locked="0"/>
    </xf>
    <xf numFmtId="14" fontId="2" fillId="0" borderId="36" xfId="0" applyNumberFormat="1"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6" borderId="28" xfId="0" applyFont="1" applyFill="1" applyBorder="1" applyAlignment="1" applyProtection="1">
      <alignment horizontal="center" vertical="center" wrapText="1"/>
    </xf>
    <xf numFmtId="0" fontId="2" fillId="6" borderId="12" xfId="0" applyFont="1" applyFill="1" applyBorder="1" applyAlignment="1" applyProtection="1">
      <alignment horizontal="center" vertical="center" wrapText="1"/>
    </xf>
    <xf numFmtId="0" fontId="2" fillId="6" borderId="36" xfId="0" applyFont="1" applyFill="1" applyBorder="1" applyAlignment="1" applyProtection="1">
      <alignment horizontal="center" vertical="center" wrapText="1"/>
    </xf>
    <xf numFmtId="0" fontId="8" fillId="0" borderId="28" xfId="2" applyFont="1" applyFill="1" applyBorder="1" applyAlignment="1" applyProtection="1">
      <alignment horizontal="center" vertical="center" wrapText="1"/>
      <protection locked="0"/>
    </xf>
    <xf numFmtId="0" fontId="8" fillId="0" borderId="12" xfId="2" applyFont="1" applyFill="1" applyBorder="1" applyAlignment="1" applyProtection="1">
      <alignment horizontal="center" vertical="center" wrapText="1"/>
      <protection locked="0"/>
    </xf>
    <xf numFmtId="0" fontId="8" fillId="0" borderId="36" xfId="2" applyFont="1" applyFill="1" applyBorder="1" applyAlignment="1" applyProtection="1">
      <alignment horizontal="center" vertical="center" wrapText="1"/>
      <protection locked="0"/>
    </xf>
    <xf numFmtId="0" fontId="7" fillId="16" borderId="21" xfId="2" applyFont="1" applyFill="1" applyBorder="1" applyAlignment="1" applyProtection="1">
      <alignment horizontal="center" vertical="center" wrapText="1"/>
      <protection locked="0"/>
    </xf>
    <xf numFmtId="0" fontId="7" fillId="16" borderId="22" xfId="2" applyFont="1" applyFill="1" applyBorder="1" applyAlignment="1" applyProtection="1">
      <alignment horizontal="center" vertical="center" wrapText="1"/>
      <protection locked="0"/>
    </xf>
    <xf numFmtId="0" fontId="7" fillId="16" borderId="20" xfId="2" applyFont="1" applyFill="1" applyBorder="1" applyAlignment="1" applyProtection="1">
      <alignment horizontal="center" vertical="center" wrapText="1"/>
      <protection locked="0"/>
    </xf>
    <xf numFmtId="0" fontId="7" fillId="4" borderId="28" xfId="2" applyFont="1" applyFill="1" applyBorder="1" applyAlignment="1" applyProtection="1">
      <alignment horizontal="center" vertical="center" textRotation="90" wrapText="1"/>
      <protection locked="0"/>
    </xf>
    <xf numFmtId="0" fontId="7" fillId="4" borderId="12" xfId="2" applyFont="1" applyFill="1" applyBorder="1" applyAlignment="1" applyProtection="1">
      <alignment horizontal="center" vertical="center" textRotation="90" wrapText="1"/>
      <protection locked="0"/>
    </xf>
    <xf numFmtId="0" fontId="7" fillId="4" borderId="36" xfId="2" applyFont="1" applyFill="1" applyBorder="1" applyAlignment="1" applyProtection="1">
      <alignment horizontal="center" vertical="center" textRotation="90" wrapText="1"/>
      <protection locked="0"/>
    </xf>
    <xf numFmtId="0" fontId="2" fillId="0" borderId="4" xfId="2" applyFont="1" applyFill="1" applyBorder="1" applyAlignment="1" applyProtection="1">
      <alignment horizontal="center" vertical="center" wrapText="1"/>
      <protection locked="0"/>
    </xf>
    <xf numFmtId="0" fontId="2" fillId="0" borderId="61" xfId="2" applyFont="1" applyFill="1" applyBorder="1" applyAlignment="1" applyProtection="1">
      <alignment horizontal="center" vertical="center" wrapText="1"/>
      <protection locked="0"/>
    </xf>
    <xf numFmtId="0" fontId="2" fillId="0" borderId="28" xfId="2" applyFont="1" applyFill="1" applyBorder="1" applyAlignment="1" applyProtection="1">
      <alignment horizontal="center" vertical="center" wrapText="1"/>
      <protection hidden="1"/>
    </xf>
    <xf numFmtId="0" fontId="2" fillId="0" borderId="12" xfId="2" applyFont="1" applyFill="1" applyBorder="1" applyAlignment="1" applyProtection="1">
      <alignment horizontal="center" vertical="center" wrapText="1"/>
      <protection hidden="1"/>
    </xf>
    <xf numFmtId="0" fontId="2" fillId="0" borderId="36" xfId="2" applyFont="1" applyFill="1" applyBorder="1" applyAlignment="1" applyProtection="1">
      <alignment horizontal="center" vertical="center" wrapText="1"/>
      <protection hidden="1"/>
    </xf>
    <xf numFmtId="0" fontId="2" fillId="0" borderId="30" xfId="2" applyFont="1" applyFill="1" applyBorder="1" applyAlignment="1" applyProtection="1">
      <alignment horizontal="center" vertical="center" wrapText="1"/>
      <protection hidden="1"/>
    </xf>
    <xf numFmtId="0" fontId="2" fillId="0" borderId="26" xfId="2" applyFont="1" applyFill="1" applyBorder="1" applyAlignment="1" applyProtection="1">
      <alignment horizontal="center" vertical="center" wrapText="1"/>
      <protection hidden="1"/>
    </xf>
    <xf numFmtId="0" fontId="2" fillId="0" borderId="62" xfId="2" applyFont="1" applyFill="1" applyBorder="1" applyAlignment="1" applyProtection="1">
      <alignment horizontal="center" vertical="center" wrapText="1"/>
      <protection hidden="1"/>
    </xf>
    <xf numFmtId="0" fontId="2" fillId="0" borderId="14" xfId="0" applyFont="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14" fontId="2" fillId="0" borderId="14" xfId="0" applyNumberFormat="1" applyFont="1" applyBorder="1" applyAlignment="1" applyProtection="1">
      <alignment horizontal="center" vertical="center" wrapText="1"/>
      <protection locked="0"/>
    </xf>
    <xf numFmtId="14" fontId="2" fillId="4" borderId="14" xfId="0" applyNumberFormat="1" applyFont="1" applyFill="1" applyBorder="1" applyAlignment="1" applyProtection="1">
      <alignment horizontal="center" vertical="center" wrapText="1"/>
      <protection locked="0"/>
    </xf>
    <xf numFmtId="0" fontId="2" fillId="4" borderId="26" xfId="2" applyFont="1" applyFill="1" applyBorder="1" applyAlignment="1" applyProtection="1">
      <alignment horizontal="center" vertical="center" wrapText="1"/>
      <protection locked="0"/>
    </xf>
    <xf numFmtId="0" fontId="2" fillId="4" borderId="62" xfId="2" applyFont="1" applyFill="1" applyBorder="1" applyAlignment="1" applyProtection="1">
      <alignment horizontal="center" vertical="center" wrapText="1"/>
      <protection locked="0"/>
    </xf>
    <xf numFmtId="0" fontId="2" fillId="4" borderId="30" xfId="2" applyFont="1" applyFill="1" applyBorder="1" applyAlignment="1" applyProtection="1">
      <alignment horizontal="center" vertical="center" wrapText="1"/>
      <protection locked="0"/>
    </xf>
    <xf numFmtId="0" fontId="22" fillId="0" borderId="28" xfId="0" applyFont="1" applyBorder="1" applyAlignment="1">
      <alignment horizontal="center" vertical="center" wrapText="1"/>
    </xf>
    <xf numFmtId="0" fontId="22" fillId="0" borderId="36" xfId="0" applyFont="1" applyBorder="1" applyAlignment="1">
      <alignment horizontal="center" vertical="center" wrapText="1"/>
    </xf>
    <xf numFmtId="0" fontId="2" fillId="3" borderId="29"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9" fontId="2" fillId="5" borderId="29" xfId="1" applyFont="1" applyFill="1" applyBorder="1" applyAlignment="1" applyProtection="1">
      <alignment horizontal="center" vertical="center"/>
    </xf>
    <xf numFmtId="9" fontId="2" fillId="5" borderId="13" xfId="1" applyFont="1" applyFill="1" applyBorder="1" applyAlignment="1" applyProtection="1">
      <alignment horizontal="center" vertical="center"/>
    </xf>
    <xf numFmtId="0" fontId="7" fillId="0" borderId="28" xfId="2" applyFont="1" applyFill="1" applyBorder="1" applyAlignment="1" applyProtection="1">
      <alignment horizontal="center" vertical="center" textRotation="90" wrapText="1"/>
      <protection locked="0"/>
    </xf>
    <xf numFmtId="0" fontId="7" fillId="0" borderId="12" xfId="2" applyFont="1" applyFill="1" applyBorder="1" applyAlignment="1" applyProtection="1">
      <alignment horizontal="center" vertical="center" textRotation="90" wrapText="1"/>
      <protection locked="0"/>
    </xf>
    <xf numFmtId="0" fontId="8" fillId="0" borderId="89" xfId="0" applyFont="1" applyFill="1" applyBorder="1" applyAlignment="1">
      <alignment horizontal="center" vertical="center" wrapText="1"/>
    </xf>
    <xf numFmtId="0" fontId="30" fillId="0" borderId="91" xfId="0" applyFont="1" applyFill="1" applyBorder="1" applyAlignment="1">
      <alignment horizontal="center" vertical="center"/>
    </xf>
    <xf numFmtId="0" fontId="28" fillId="0" borderId="90" xfId="0" applyFont="1" applyFill="1" applyBorder="1" applyAlignment="1">
      <alignment horizontal="center" vertical="center" wrapText="1"/>
    </xf>
    <xf numFmtId="0" fontId="30" fillId="0" borderId="92" xfId="0" applyFont="1" applyFill="1" applyBorder="1" applyAlignment="1">
      <alignment horizontal="center" vertical="center"/>
    </xf>
    <xf numFmtId="0" fontId="8" fillId="0" borderId="89" xfId="0" applyFont="1" applyFill="1" applyBorder="1" applyAlignment="1">
      <alignment horizontal="center" vertical="center"/>
    </xf>
    <xf numFmtId="0" fontId="2" fillId="6" borderId="29" xfId="0"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2" fillId="7" borderId="29" xfId="0" applyFont="1" applyFill="1" applyBorder="1" applyAlignment="1" applyProtection="1">
      <alignment horizontal="center" vertical="center" wrapText="1"/>
    </xf>
    <xf numFmtId="0" fontId="2" fillId="7" borderId="13" xfId="0" applyFont="1" applyFill="1" applyBorder="1" applyAlignment="1" applyProtection="1">
      <alignment horizontal="center" vertical="center" wrapText="1"/>
    </xf>
    <xf numFmtId="9" fontId="2" fillId="7" borderId="29" xfId="0" applyNumberFormat="1" applyFont="1" applyFill="1" applyBorder="1" applyAlignment="1" applyProtection="1">
      <alignment horizontal="center" vertical="center" wrapText="1"/>
    </xf>
    <xf numFmtId="0" fontId="2" fillId="4" borderId="41" xfId="0" applyFont="1" applyFill="1" applyBorder="1" applyAlignment="1" applyProtection="1">
      <alignment horizontal="justify" vertical="center" wrapText="1"/>
      <protection locked="0"/>
    </xf>
    <xf numFmtId="165" fontId="8" fillId="0" borderId="89" xfId="0" applyNumberFormat="1" applyFont="1" applyFill="1" applyBorder="1" applyAlignment="1">
      <alignment horizontal="center" vertical="center"/>
    </xf>
    <xf numFmtId="166" fontId="8" fillId="0" borderId="89" xfId="0" applyNumberFormat="1" applyFont="1" applyFill="1" applyBorder="1" applyAlignment="1">
      <alignment horizontal="center" vertical="center"/>
    </xf>
    <xf numFmtId="0" fontId="2" fillId="0" borderId="12" xfId="0" applyFont="1" applyBorder="1" applyAlignment="1" applyProtection="1">
      <alignment horizontal="center" vertical="center" textRotation="90" wrapText="1"/>
    </xf>
    <xf numFmtId="0" fontId="8" fillId="0" borderId="89" xfId="7" applyFont="1" applyBorder="1" applyAlignment="1">
      <alignment horizontal="center" vertical="center" wrapText="1"/>
    </xf>
    <xf numFmtId="0" fontId="30" fillId="0" borderId="91" xfId="7" applyFont="1" applyBorder="1"/>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7" borderId="37" xfId="0"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7" fillId="0" borderId="36" xfId="2" applyFont="1" applyFill="1" applyBorder="1" applyAlignment="1" applyProtection="1">
      <alignment horizontal="center" vertical="center" textRotation="90" wrapText="1"/>
      <protection locked="0"/>
    </xf>
    <xf numFmtId="0" fontId="2" fillId="0" borderId="1" xfId="2" applyFont="1" applyFill="1" applyBorder="1" applyAlignment="1" applyProtection="1">
      <alignment horizontal="center" vertical="center" wrapText="1"/>
      <protection locked="0"/>
    </xf>
    <xf numFmtId="0" fontId="2" fillId="4" borderId="27" xfId="2" applyFont="1" applyFill="1" applyBorder="1" applyAlignment="1" applyProtection="1">
      <alignment horizontal="center" vertical="center" wrapText="1"/>
      <protection locked="0"/>
    </xf>
    <xf numFmtId="0" fontId="2" fillId="4" borderId="35" xfId="2" applyFont="1" applyFill="1" applyBorder="1" applyAlignment="1" applyProtection="1">
      <alignment horizontal="center" vertical="center" wrapText="1"/>
      <protection locked="0"/>
    </xf>
    <xf numFmtId="0" fontId="2" fillId="4" borderId="47" xfId="0" applyFont="1" applyFill="1" applyBorder="1" applyAlignment="1" applyProtection="1">
      <alignment horizontal="left" vertical="center" wrapText="1"/>
      <protection locked="0"/>
    </xf>
    <xf numFmtId="0" fontId="2" fillId="4" borderId="41" xfId="0" applyFont="1" applyFill="1" applyBorder="1" applyAlignment="1" applyProtection="1">
      <alignment horizontal="left" vertical="center" wrapText="1"/>
      <protection locked="0"/>
    </xf>
    <xf numFmtId="0" fontId="2" fillId="4" borderId="29" xfId="0" applyFont="1" applyFill="1" applyBorder="1" applyAlignment="1" applyProtection="1">
      <alignment horizontal="justify" vertical="center" wrapText="1"/>
      <protection locked="0"/>
    </xf>
    <xf numFmtId="0" fontId="2" fillId="4" borderId="3" xfId="0" applyFont="1" applyFill="1" applyBorder="1" applyAlignment="1" applyProtection="1">
      <alignment horizontal="justify" vertical="center" wrapText="1"/>
      <protection locked="0"/>
    </xf>
    <xf numFmtId="0" fontId="2" fillId="0" borderId="27" xfId="2" applyFont="1" applyFill="1" applyBorder="1" applyAlignment="1" applyProtection="1">
      <alignment horizontal="center" vertical="center" wrapText="1"/>
      <protection hidden="1"/>
    </xf>
    <xf numFmtId="0" fontId="2" fillId="0" borderId="35" xfId="2" applyFont="1" applyFill="1" applyBorder="1" applyAlignment="1" applyProtection="1">
      <alignment horizontal="center" vertical="center" wrapText="1"/>
      <protection hidden="1"/>
    </xf>
    <xf numFmtId="0" fontId="2" fillId="0" borderId="81" xfId="2" applyFont="1" applyFill="1" applyBorder="1" applyAlignment="1" applyProtection="1">
      <alignment horizontal="center" vertical="center" wrapText="1"/>
      <protection locked="0"/>
    </xf>
    <xf numFmtId="0" fontId="2" fillId="0" borderId="49" xfId="2" applyFont="1" applyFill="1" applyBorder="1" applyAlignment="1" applyProtection="1">
      <alignment horizontal="center" vertical="center" wrapText="1"/>
      <protection locked="0"/>
    </xf>
    <xf numFmtId="0" fontId="2" fillId="0" borderId="48" xfId="0" applyFont="1" applyBorder="1" applyAlignment="1" applyProtection="1">
      <alignment horizontal="center" vertical="center" wrapText="1"/>
    </xf>
    <xf numFmtId="0" fontId="2" fillId="0" borderId="85" xfId="0" applyFont="1" applyBorder="1" applyAlignment="1" applyProtection="1">
      <alignment horizontal="center" vertical="center" wrapText="1"/>
    </xf>
    <xf numFmtId="0" fontId="2" fillId="4" borderId="37" xfId="0" applyFont="1" applyFill="1" applyBorder="1" applyAlignment="1" applyProtection="1">
      <alignment horizontal="justify" vertical="center" wrapText="1"/>
      <protection locked="0"/>
    </xf>
    <xf numFmtId="0" fontId="2" fillId="6" borderId="37" xfId="0" applyFont="1" applyFill="1" applyBorder="1" applyAlignment="1" applyProtection="1">
      <alignment horizontal="center" vertical="center" wrapText="1"/>
    </xf>
    <xf numFmtId="0" fontId="2" fillId="5" borderId="33" xfId="0" applyFont="1" applyFill="1" applyBorder="1" applyAlignment="1" applyProtection="1">
      <alignment horizontal="center" vertical="center" wrapText="1"/>
    </xf>
    <xf numFmtId="0" fontId="30" fillId="0" borderId="21" xfId="0" applyFont="1" applyBorder="1" applyAlignment="1">
      <alignment horizontal="center" vertical="center" textRotation="90" wrapText="1"/>
    </xf>
    <xf numFmtId="0" fontId="30" fillId="0" borderId="22" xfId="0" applyFont="1" applyBorder="1" applyAlignment="1">
      <alignment horizontal="center" vertical="center" textRotation="90" wrapText="1"/>
    </xf>
    <xf numFmtId="0" fontId="2" fillId="0" borderId="21" xfId="0" applyFont="1" applyFill="1" applyBorder="1" applyAlignment="1" applyProtection="1">
      <alignment horizontal="justify" vertical="center" wrapText="1"/>
      <protection locked="0"/>
    </xf>
    <xf numFmtId="0" fontId="2" fillId="0" borderId="22" xfId="0" applyFont="1" applyFill="1" applyBorder="1" applyAlignment="1" applyProtection="1">
      <alignment horizontal="justify" vertical="center" wrapText="1"/>
      <protection locked="0"/>
    </xf>
    <xf numFmtId="0" fontId="7" fillId="18" borderId="51" xfId="0" applyFont="1" applyFill="1" applyBorder="1" applyAlignment="1" applyProtection="1">
      <alignment horizontal="center" vertical="center" wrapText="1"/>
      <protection locked="0"/>
    </xf>
    <xf numFmtId="0" fontId="7" fillId="18" borderId="59" xfId="0" applyFont="1" applyFill="1" applyBorder="1" applyAlignment="1" applyProtection="1">
      <alignment horizontal="center" vertical="center" wrapText="1"/>
      <protection locked="0"/>
    </xf>
    <xf numFmtId="0" fontId="7" fillId="5" borderId="12" xfId="0" applyFont="1" applyFill="1" applyBorder="1" applyAlignment="1" applyProtection="1">
      <alignment horizontal="center" vertical="center" textRotation="90" wrapText="1"/>
    </xf>
    <xf numFmtId="9" fontId="2" fillId="5" borderId="12" xfId="0" applyNumberFormat="1" applyFont="1" applyFill="1" applyBorder="1" applyAlignment="1" applyProtection="1">
      <alignment horizontal="center" vertical="center" wrapText="1"/>
    </xf>
    <xf numFmtId="14" fontId="2" fillId="4" borderId="28" xfId="0" applyNumberFormat="1" applyFont="1" applyFill="1" applyBorder="1" applyAlignment="1" applyProtection="1">
      <alignment horizontal="center" vertical="center" wrapText="1"/>
      <protection locked="0"/>
    </xf>
    <xf numFmtId="14" fontId="2" fillId="4" borderId="12" xfId="0" applyNumberFormat="1" applyFont="1" applyFill="1" applyBorder="1" applyAlignment="1" applyProtection="1">
      <alignment horizontal="center" vertical="center" wrapText="1"/>
      <protection locked="0"/>
    </xf>
    <xf numFmtId="14" fontId="2" fillId="4" borderId="36" xfId="0" applyNumberFormat="1" applyFont="1"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lignment horizontal="center" vertical="center"/>
    </xf>
    <xf numFmtId="0" fontId="3" fillId="2" borderId="3" xfId="0" applyFont="1" applyFill="1" applyBorder="1" applyAlignment="1">
      <alignment horizontal="center" vertical="center" wrapText="1"/>
    </xf>
    <xf numFmtId="0" fontId="25" fillId="0" borderId="3" xfId="0" applyFont="1" applyFill="1" applyBorder="1" applyAlignment="1">
      <alignment horizontal="left" vertical="center" wrapText="1"/>
    </xf>
    <xf numFmtId="0" fontId="28" fillId="0" borderId="23" xfId="0" applyFont="1" applyBorder="1" applyAlignment="1">
      <alignment horizontal="center" vertical="center" wrapText="1" readingOrder="1"/>
    </xf>
    <xf numFmtId="0" fontId="28" fillId="0" borderId="18" xfId="0" applyFont="1" applyBorder="1" applyAlignment="1">
      <alignment horizontal="center" vertical="center" wrapText="1" readingOrder="1"/>
    </xf>
    <xf numFmtId="0" fontId="2" fillId="0" borderId="5" xfId="0" applyFont="1" applyBorder="1" applyAlignment="1" applyProtection="1">
      <alignment horizontal="center" vertical="center" wrapText="1"/>
    </xf>
    <xf numFmtId="0" fontId="21" fillId="0" borderId="75" xfId="0" applyFont="1" applyBorder="1" applyAlignment="1">
      <alignment horizontal="justify" vertical="center" wrapText="1"/>
    </xf>
    <xf numFmtId="0" fontId="21" fillId="0" borderId="82" xfId="0" applyFont="1" applyBorder="1" applyAlignment="1">
      <alignment horizontal="justify" vertical="center" wrapText="1"/>
    </xf>
    <xf numFmtId="0" fontId="21" fillId="0" borderId="83" xfId="0" applyFont="1" applyBorder="1" applyAlignment="1">
      <alignment horizontal="justify" vertical="center" wrapText="1"/>
    </xf>
    <xf numFmtId="0" fontId="22" fillId="0" borderId="0" xfId="0" applyFont="1" applyBorder="1" applyAlignment="1">
      <alignment horizontal="justify" vertical="center" wrapText="1"/>
    </xf>
    <xf numFmtId="0" fontId="22" fillId="0" borderId="43" xfId="0" applyFont="1" applyBorder="1" applyAlignment="1">
      <alignment horizontal="justify" vertical="center" wrapText="1"/>
    </xf>
    <xf numFmtId="0" fontId="22" fillId="0" borderId="74" xfId="0" applyFont="1" applyFill="1" applyBorder="1" applyAlignment="1">
      <alignment horizontal="justify" vertical="center" wrapText="1"/>
    </xf>
    <xf numFmtId="0" fontId="22" fillId="0" borderId="94" xfId="0" applyFont="1" applyBorder="1" applyAlignment="1">
      <alignment horizontal="justify" vertical="center" wrapText="1"/>
    </xf>
    <xf numFmtId="0" fontId="22" fillId="0" borderId="44" xfId="0" applyFont="1" applyBorder="1" applyAlignment="1">
      <alignment horizontal="justify" vertical="center" wrapText="1"/>
    </xf>
    <xf numFmtId="0" fontId="2" fillId="0" borderId="70" xfId="0" applyFont="1" applyFill="1" applyBorder="1" applyAlignment="1" applyProtection="1">
      <alignment horizontal="justify" vertical="center" wrapText="1"/>
      <protection locked="0"/>
    </xf>
    <xf numFmtId="0" fontId="2" fillId="0" borderId="80" xfId="0" applyFont="1" applyFill="1" applyBorder="1" applyAlignment="1" applyProtection="1">
      <alignment horizontal="justify" vertical="center" wrapText="1"/>
      <protection locked="0"/>
    </xf>
    <xf numFmtId="0" fontId="47" fillId="0" borderId="70" xfId="0" applyFont="1" applyFill="1" applyBorder="1" applyAlignment="1" applyProtection="1">
      <alignment horizontal="justify" vertical="center" wrapText="1"/>
      <protection locked="0"/>
    </xf>
    <xf numFmtId="0" fontId="39" fillId="0" borderId="70" xfId="0" applyFont="1" applyFill="1" applyBorder="1" applyAlignment="1" applyProtection="1">
      <alignment horizontal="justify" vertical="center" wrapText="1"/>
      <protection locked="0"/>
    </xf>
    <xf numFmtId="0" fontId="23" fillId="0" borderId="78" xfId="0" applyFont="1" applyFill="1" applyBorder="1" applyAlignment="1">
      <alignment horizontal="justify" vertical="center" wrapText="1"/>
    </xf>
    <xf numFmtId="0" fontId="2" fillId="0" borderId="78" xfId="0" applyFont="1" applyFill="1" applyBorder="1" applyAlignment="1" applyProtection="1">
      <alignment horizontal="justify" vertical="center" wrapText="1"/>
      <protection locked="0"/>
    </xf>
    <xf numFmtId="0" fontId="2" fillId="0" borderId="70" xfId="0" applyFont="1" applyFill="1" applyBorder="1" applyAlignment="1" applyProtection="1">
      <alignment vertical="top" wrapText="1"/>
      <protection locked="0"/>
    </xf>
    <xf numFmtId="0" fontId="2" fillId="0" borderId="70" xfId="0" applyFont="1" applyFill="1" applyBorder="1" applyAlignment="1" applyProtection="1">
      <alignment vertical="center" wrapText="1"/>
      <protection locked="0"/>
    </xf>
    <xf numFmtId="0" fontId="23" fillId="0" borderId="70" xfId="0" applyFont="1" applyFill="1" applyBorder="1" applyAlignment="1">
      <alignment horizontal="justify" vertical="center" wrapText="1"/>
    </xf>
    <xf numFmtId="0" fontId="30" fillId="0" borderId="78" xfId="0" applyFont="1" applyFill="1" applyBorder="1" applyAlignment="1">
      <alignment horizontal="justify" vertical="center" wrapText="1"/>
    </xf>
    <xf numFmtId="0" fontId="30" fillId="0" borderId="80" xfId="0" applyFont="1" applyFill="1" applyBorder="1" applyAlignment="1">
      <alignment horizontal="justify" vertical="center" wrapText="1"/>
    </xf>
    <xf numFmtId="0" fontId="2" fillId="3" borderId="70" xfId="0" applyFont="1" applyFill="1" applyBorder="1" applyAlignment="1" applyProtection="1">
      <alignment horizontal="justify" vertical="center" wrapText="1"/>
      <protection locked="0"/>
    </xf>
    <xf numFmtId="0" fontId="7" fillId="18" borderId="86" xfId="0" applyFont="1" applyFill="1" applyBorder="1" applyAlignment="1" applyProtection="1">
      <alignment horizontal="center" vertical="center" wrapText="1"/>
      <protection locked="0"/>
    </xf>
    <xf numFmtId="0" fontId="7" fillId="18" borderId="95" xfId="0" applyFont="1" applyFill="1" applyBorder="1" applyAlignment="1" applyProtection="1">
      <alignment horizontal="center" vertical="center" wrapText="1"/>
      <protection locked="0"/>
    </xf>
    <xf numFmtId="0" fontId="2" fillId="0" borderId="30" xfId="2" applyFont="1" applyFill="1" applyBorder="1" applyAlignment="1" applyProtection="1">
      <alignment horizontal="justify" vertical="center" wrapText="1"/>
      <protection locked="0"/>
    </xf>
    <xf numFmtId="0" fontId="2" fillId="0" borderId="62" xfId="2" applyFont="1" applyFill="1" applyBorder="1" applyAlignment="1" applyProtection="1">
      <alignment horizontal="justify" vertical="center" wrapText="1"/>
      <protection locked="0"/>
    </xf>
    <xf numFmtId="0" fontId="2" fillId="0" borderId="30" xfId="2" applyFont="1" applyFill="1" applyBorder="1" applyAlignment="1" applyProtection="1">
      <alignment horizontal="justify" vertical="center" wrapText="1"/>
      <protection locked="0"/>
    </xf>
    <xf numFmtId="0" fontId="2" fillId="0" borderId="55" xfId="2" applyFont="1" applyFill="1" applyBorder="1" applyAlignment="1" applyProtection="1">
      <alignment horizontal="justify" vertical="center" wrapText="1"/>
      <protection locked="0"/>
    </xf>
    <xf numFmtId="0" fontId="2" fillId="0" borderId="65" xfId="2" applyFont="1" applyFill="1" applyBorder="1" applyAlignment="1" applyProtection="1">
      <alignment horizontal="justify" vertical="center" wrapText="1"/>
      <protection locked="0"/>
    </xf>
    <xf numFmtId="0" fontId="2" fillId="0" borderId="73" xfId="2" applyFont="1" applyFill="1" applyBorder="1" applyAlignment="1" applyProtection="1">
      <alignment horizontal="justify" vertical="center" wrapText="1"/>
      <protection locked="0"/>
    </xf>
    <xf numFmtId="0" fontId="2" fillId="0" borderId="7" xfId="2" applyFont="1" applyFill="1" applyBorder="1" applyAlignment="1" applyProtection="1">
      <alignment horizontal="center" vertical="center" wrapText="1"/>
      <protection locked="0"/>
    </xf>
    <xf numFmtId="0" fontId="2" fillId="0" borderId="11" xfId="2" applyFont="1" applyFill="1" applyBorder="1" applyAlignment="1" applyProtection="1">
      <alignment horizontal="center" vertical="center" wrapText="1"/>
      <protection locked="0"/>
    </xf>
    <xf numFmtId="0" fontId="30" fillId="0" borderId="8" xfId="0" applyFont="1" applyBorder="1" applyAlignment="1">
      <alignment horizontal="center" vertical="center" wrapText="1"/>
    </xf>
    <xf numFmtId="14" fontId="2" fillId="0" borderId="14" xfId="0" applyNumberFormat="1"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15" fillId="0" borderId="30" xfId="0" applyFont="1" applyFill="1" applyBorder="1" applyAlignment="1" applyProtection="1">
      <alignment vertical="center" wrapText="1"/>
      <protection locked="0"/>
    </xf>
    <xf numFmtId="0" fontId="2" fillId="0" borderId="41" xfId="0" applyFont="1" applyFill="1" applyBorder="1" applyAlignment="1" applyProtection="1">
      <alignment horizontal="left" vertical="center" wrapText="1"/>
      <protection locked="0"/>
    </xf>
    <xf numFmtId="0" fontId="2" fillId="0" borderId="14" xfId="0" applyFont="1" applyFill="1" applyBorder="1" applyAlignment="1" applyProtection="1">
      <alignment vertical="center"/>
      <protection locked="0"/>
    </xf>
    <xf numFmtId="0" fontId="10" fillId="13" borderId="37" xfId="0" applyFont="1" applyFill="1" applyBorder="1" applyAlignment="1" applyProtection="1">
      <alignment horizontal="center" vertical="center"/>
      <protection locked="0"/>
    </xf>
    <xf numFmtId="0" fontId="2" fillId="0" borderId="35" xfId="0" applyFont="1" applyFill="1" applyBorder="1" applyAlignment="1" applyProtection="1">
      <alignment horizontal="justify" vertical="center" wrapText="1"/>
      <protection locked="0"/>
    </xf>
    <xf numFmtId="0" fontId="2" fillId="0" borderId="13"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0" fontId="2" fillId="0" borderId="51" xfId="0" applyFont="1" applyFill="1" applyBorder="1" applyAlignment="1" applyProtection="1">
      <alignment wrapText="1"/>
      <protection locked="0"/>
    </xf>
    <xf numFmtId="0" fontId="2" fillId="0" borderId="60" xfId="2" applyFont="1" applyFill="1" applyBorder="1" applyAlignment="1" applyProtection="1">
      <alignment vertical="center" wrapText="1"/>
      <protection locked="0"/>
    </xf>
    <xf numFmtId="0" fontId="4" fillId="8" borderId="36" xfId="2" applyFont="1" applyFill="1" applyBorder="1" applyAlignment="1" applyProtection="1">
      <alignment horizontal="center" vertical="center" textRotation="90" wrapText="1"/>
      <protection locked="0"/>
    </xf>
    <xf numFmtId="0" fontId="3" fillId="11" borderId="9" xfId="0" applyFont="1" applyFill="1" applyBorder="1" applyAlignment="1" applyProtection="1">
      <alignment horizontal="center" vertical="center" wrapText="1"/>
      <protection locked="0"/>
    </xf>
    <xf numFmtId="0" fontId="3" fillId="11" borderId="10" xfId="0" applyFont="1" applyFill="1" applyBorder="1" applyAlignment="1" applyProtection="1">
      <alignment horizontal="center" vertical="center" wrapText="1"/>
      <protection locked="0"/>
    </xf>
    <xf numFmtId="0" fontId="3" fillId="11" borderId="11" xfId="0" applyFont="1" applyFill="1" applyBorder="1" applyAlignment="1" applyProtection="1">
      <alignment horizontal="center" vertical="center" wrapText="1"/>
      <protection locked="0"/>
    </xf>
    <xf numFmtId="0" fontId="4" fillId="8" borderId="36" xfId="2" applyFont="1" applyFill="1" applyBorder="1" applyAlignment="1" applyProtection="1">
      <alignment horizontal="center" vertical="center" textRotation="90" wrapText="1"/>
    </xf>
    <xf numFmtId="0" fontId="4" fillId="9" borderId="36" xfId="0" applyFont="1" applyFill="1" applyBorder="1" applyAlignment="1" applyProtection="1">
      <alignment horizontal="center" vertical="center" wrapText="1"/>
    </xf>
    <xf numFmtId="0" fontId="38" fillId="8" borderId="36" xfId="2" applyFont="1" applyFill="1" applyBorder="1" applyAlignment="1" applyProtection="1">
      <alignment horizontal="center" vertical="center" textRotation="90" wrapText="1"/>
      <protection locked="0"/>
    </xf>
    <xf numFmtId="0" fontId="4" fillId="9" borderId="36"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textRotation="90" wrapText="1"/>
    </xf>
    <xf numFmtId="0" fontId="4" fillId="2" borderId="36" xfId="0" applyFont="1" applyFill="1" applyBorder="1" applyAlignment="1" applyProtection="1">
      <alignment horizontal="center" vertical="center" textRotation="90" wrapText="1"/>
    </xf>
    <xf numFmtId="0" fontId="29" fillId="0" borderId="28"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 fillId="0" borderId="59" xfId="0" applyFont="1" applyBorder="1" applyAlignment="1" applyProtection="1">
      <alignment horizontal="center" vertical="center" wrapText="1"/>
    </xf>
    <xf numFmtId="14" fontId="8" fillId="0" borderId="12" xfId="0" applyNumberFormat="1" applyFont="1" applyFill="1" applyBorder="1" applyAlignment="1">
      <alignment horizontal="center" vertical="center" wrapText="1"/>
    </xf>
    <xf numFmtId="0" fontId="8" fillId="0" borderId="59" xfId="0" applyFont="1" applyFill="1" applyBorder="1" applyAlignment="1">
      <alignment horizontal="justify" vertical="center" wrapText="1"/>
    </xf>
    <xf numFmtId="0" fontId="8" fillId="0" borderId="96" xfId="0" applyFont="1" applyFill="1" applyBorder="1" applyAlignment="1">
      <alignment horizontal="center" vertical="center" wrapText="1"/>
    </xf>
    <xf numFmtId="0" fontId="8" fillId="0" borderId="97"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6" xfId="0" applyFont="1" applyFill="1" applyBorder="1" applyAlignment="1">
      <alignment vertical="center" wrapText="1"/>
    </xf>
    <xf numFmtId="0" fontId="2" fillId="5" borderId="88" xfId="0" applyFont="1" applyFill="1" applyBorder="1" applyAlignment="1" applyProtection="1">
      <alignment horizontal="center" vertical="center" wrapText="1"/>
    </xf>
    <xf numFmtId="0" fontId="22" fillId="0" borderId="98" xfId="0" applyFont="1" applyBorder="1" applyAlignment="1">
      <alignment horizontal="justify" vertical="center" wrapText="1"/>
    </xf>
    <xf numFmtId="0" fontId="22" fillId="0" borderId="20" xfId="0" applyFont="1" applyBorder="1" applyAlignment="1">
      <alignment horizontal="justify" vertical="center" wrapText="1"/>
    </xf>
    <xf numFmtId="14" fontId="2" fillId="0" borderId="13" xfId="0" applyNumberFormat="1" applyFont="1" applyFill="1" applyBorder="1" applyAlignment="1" applyProtection="1">
      <alignment horizontal="center" vertical="center"/>
      <protection locked="0"/>
    </xf>
    <xf numFmtId="0" fontId="2" fillId="0" borderId="27" xfId="2" applyFont="1" applyFill="1" applyBorder="1" applyAlignment="1" applyProtection="1">
      <alignment horizontal="center" vertical="center" wrapText="1"/>
    </xf>
    <xf numFmtId="0" fontId="2" fillId="0" borderId="33" xfId="2" applyFont="1" applyFill="1" applyBorder="1" applyAlignment="1" applyProtection="1">
      <alignment horizontal="center" vertical="center" wrapText="1"/>
    </xf>
    <xf numFmtId="0" fontId="2" fillId="0" borderId="35" xfId="2" applyFont="1" applyFill="1" applyBorder="1" applyAlignment="1" applyProtection="1">
      <alignment horizontal="center" vertical="center" wrapText="1"/>
    </xf>
    <xf numFmtId="0" fontId="2" fillId="3" borderId="28" xfId="2" applyFont="1" applyFill="1" applyBorder="1" applyAlignment="1" applyProtection="1">
      <alignment horizontal="center" vertical="center" wrapText="1"/>
      <protection locked="0"/>
    </xf>
    <xf numFmtId="0" fontId="2" fillId="3" borderId="36" xfId="2" applyFont="1" applyFill="1" applyBorder="1" applyAlignment="1" applyProtection="1">
      <alignment horizontal="center" vertical="center" wrapText="1"/>
      <protection locked="0"/>
    </xf>
    <xf numFmtId="0" fontId="2" fillId="0" borderId="21"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justify" vertical="center" wrapText="1"/>
      <protection locked="0"/>
    </xf>
    <xf numFmtId="14" fontId="2" fillId="0" borderId="14" xfId="0" applyNumberFormat="1" applyFont="1" applyFill="1" applyBorder="1" applyAlignment="1" applyProtection="1">
      <alignment horizontal="center" vertical="center" wrapText="1"/>
      <protection locked="0"/>
    </xf>
    <xf numFmtId="0" fontId="2" fillId="0" borderId="27" xfId="2" applyFont="1" applyBorder="1" applyAlignment="1" applyProtection="1">
      <alignment horizontal="center" vertical="center" wrapText="1"/>
      <protection locked="0"/>
    </xf>
    <xf numFmtId="0" fontId="2" fillId="0" borderId="33" xfId="2" applyFont="1" applyBorder="1" applyAlignment="1" applyProtection="1">
      <alignment horizontal="center" vertical="center" wrapText="1"/>
      <protection locked="0"/>
    </xf>
    <xf numFmtId="0" fontId="2" fillId="0" borderId="35" xfId="2" applyFont="1" applyBorder="1" applyAlignment="1" applyProtection="1">
      <alignment horizontal="center" vertical="center" wrapText="1"/>
      <protection locked="0"/>
    </xf>
    <xf numFmtId="0" fontId="2" fillId="0" borderId="21" xfId="0" applyFont="1" applyBorder="1" applyAlignment="1" applyProtection="1">
      <alignment horizontal="justify" vertical="center" wrapText="1"/>
      <protection locked="0"/>
    </xf>
    <xf numFmtId="0" fontId="2" fillId="0" borderId="20" xfId="0" applyFont="1" applyBorder="1" applyAlignment="1" applyProtection="1">
      <alignment horizontal="justify" vertical="center" wrapText="1"/>
      <protection locked="0"/>
    </xf>
    <xf numFmtId="14" fontId="2" fillId="3" borderId="36" xfId="0" applyNumberFormat="1" applyFont="1" applyFill="1" applyBorder="1" applyAlignment="1" applyProtection="1">
      <alignment horizontal="center" vertical="center"/>
      <protection locked="0"/>
    </xf>
    <xf numFmtId="0" fontId="8" fillId="0" borderId="56" xfId="7" applyFont="1" applyBorder="1" applyAlignment="1">
      <alignment horizontal="center" vertical="center" wrapText="1"/>
    </xf>
    <xf numFmtId="0" fontId="8" fillId="0" borderId="99" xfId="7" applyFont="1" applyBorder="1" applyAlignment="1">
      <alignment horizontal="center" vertical="center" wrapText="1"/>
    </xf>
    <xf numFmtId="0" fontId="8" fillId="0" borderId="100" xfId="7" applyFont="1" applyBorder="1" applyAlignment="1">
      <alignment horizontal="center" vertical="center" wrapText="1"/>
    </xf>
    <xf numFmtId="0" fontId="2" fillId="6" borderId="54" xfId="0" applyFont="1" applyFill="1" applyBorder="1" applyAlignment="1" applyProtection="1">
      <alignment horizontal="center" vertical="center" wrapText="1"/>
    </xf>
    <xf numFmtId="0" fontId="2" fillId="6" borderId="57" xfId="0" applyFont="1" applyFill="1" applyBorder="1" applyAlignment="1" applyProtection="1">
      <alignment horizontal="center" vertical="center" wrapText="1"/>
    </xf>
    <xf numFmtId="0" fontId="8" fillId="0" borderId="56" xfId="0" applyFont="1" applyFill="1" applyBorder="1" applyAlignment="1">
      <alignment horizontal="center" vertical="center"/>
    </xf>
    <xf numFmtId="0" fontId="28" fillId="0" borderId="101"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8" fillId="0" borderId="99" xfId="0" applyFont="1" applyFill="1" applyBorder="1" applyAlignment="1">
      <alignment horizontal="center" vertical="center" wrapText="1"/>
    </xf>
    <xf numFmtId="0" fontId="8" fillId="0" borderId="100" xfId="0" applyFont="1" applyFill="1" applyBorder="1" applyAlignment="1">
      <alignment horizontal="center" vertical="center" wrapText="1"/>
    </xf>
    <xf numFmtId="0" fontId="2" fillId="4" borderId="102" xfId="0" applyFont="1" applyFill="1" applyBorder="1" applyAlignment="1" applyProtection="1">
      <alignment horizontal="justify" vertical="center" wrapText="1"/>
      <protection locked="0"/>
    </xf>
    <xf numFmtId="0" fontId="2" fillId="4" borderId="103" xfId="0" applyFont="1" applyFill="1" applyBorder="1" applyAlignment="1" applyProtection="1">
      <alignment horizontal="justify" vertical="center" wrapText="1"/>
      <protection locked="0"/>
    </xf>
    <xf numFmtId="166" fontId="8" fillId="0" borderId="56" xfId="0" applyNumberFormat="1" applyFont="1" applyFill="1" applyBorder="1" applyAlignment="1">
      <alignment horizontal="center" vertical="center"/>
    </xf>
    <xf numFmtId="165" fontId="8" fillId="0" borderId="56" xfId="0" applyNumberFormat="1" applyFont="1" applyFill="1" applyBorder="1" applyAlignment="1">
      <alignment horizontal="center" vertical="center"/>
    </xf>
    <xf numFmtId="0" fontId="2" fillId="0" borderId="33" xfId="2" applyFont="1" applyFill="1" applyBorder="1" applyAlignment="1" applyProtection="1">
      <alignment horizontal="center" vertical="center" wrapText="1"/>
      <protection hidden="1"/>
    </xf>
    <xf numFmtId="0" fontId="2" fillId="4" borderId="28" xfId="0" applyFont="1" applyFill="1" applyBorder="1" applyAlignment="1" applyProtection="1">
      <alignment horizontal="justify" vertical="center" wrapText="1"/>
      <protection locked="0"/>
    </xf>
    <xf numFmtId="0" fontId="2" fillId="4" borderId="36" xfId="0" applyFont="1" applyFill="1" applyBorder="1" applyAlignment="1" applyProtection="1">
      <alignment horizontal="justify" vertical="center" wrapText="1"/>
      <protection locked="0"/>
    </xf>
    <xf numFmtId="0" fontId="7" fillId="18" borderId="52" xfId="0" applyFont="1" applyFill="1" applyBorder="1" applyAlignment="1" applyProtection="1">
      <alignment horizontal="center" vertical="center" wrapText="1"/>
      <protection locked="0"/>
    </xf>
    <xf numFmtId="0" fontId="30" fillId="0" borderId="20" xfId="0" applyFont="1" applyBorder="1" applyAlignment="1">
      <alignment horizontal="center" vertical="center" textRotation="90" wrapText="1"/>
    </xf>
    <xf numFmtId="0" fontId="2" fillId="4" borderId="51" xfId="0" applyFont="1" applyFill="1" applyBorder="1" applyAlignment="1" applyProtection="1">
      <alignment horizontal="left" vertical="center" wrapText="1"/>
      <protection locked="0"/>
    </xf>
    <xf numFmtId="0" fontId="2" fillId="4" borderId="52" xfId="0" applyFont="1" applyFill="1" applyBorder="1" applyAlignment="1" applyProtection="1">
      <alignment horizontal="left" vertical="center" wrapText="1"/>
      <protection locked="0"/>
    </xf>
    <xf numFmtId="0" fontId="2" fillId="4" borderId="14" xfId="0" applyFont="1" applyFill="1" applyBorder="1" applyAlignment="1" applyProtection="1">
      <alignment horizontal="justify" vertical="center" wrapText="1"/>
      <protection locked="0"/>
    </xf>
    <xf numFmtId="0" fontId="2" fillId="0" borderId="3" xfId="2" applyFont="1" applyFill="1" applyBorder="1" applyAlignment="1" applyProtection="1">
      <alignment horizontal="center" vertical="center" wrapText="1"/>
      <protection locked="0"/>
    </xf>
    <xf numFmtId="0" fontId="39" fillId="0" borderId="24" xfId="0" applyFont="1" applyBorder="1" applyAlignment="1">
      <alignment horizontal="justify" vertical="center" wrapText="1"/>
    </xf>
  </cellXfs>
  <cellStyles count="8">
    <cellStyle name="Excel Built-in Normal" xfId="3" xr:uid="{00000000-0005-0000-0000-000000000000}"/>
    <cellStyle name="Normal" xfId="0" builtinId="0"/>
    <cellStyle name="Normal 2" xfId="4" xr:uid="{00000000-0005-0000-0000-000002000000}"/>
    <cellStyle name="Normal 3" xfId="7" xr:uid="{00000000-0005-0000-0000-000034000000}"/>
    <cellStyle name="Normal 4" xfId="2" xr:uid="{00000000-0005-0000-0000-000003000000}"/>
    <cellStyle name="Porcentaje" xfId="1" builtinId="5"/>
    <cellStyle name="Porcentaje 2" xfId="5" xr:uid="{00000000-0005-0000-0000-000005000000}"/>
    <cellStyle name="Porcentaje 2 4" xfId="6" xr:uid="{00000000-0005-0000-0000-000006000000}"/>
  </cellStyles>
  <dxfs count="804">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AD2BC"/>
      <color rgb="FF66FF33"/>
      <color rgb="FF244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13608</xdr:colOff>
      <xdr:row>0</xdr:row>
      <xdr:rowOff>300231</xdr:rowOff>
    </xdr:from>
    <xdr:to>
      <xdr:col>7</xdr:col>
      <xdr:colOff>762000</xdr:colOff>
      <xdr:row>2</xdr:row>
      <xdr:rowOff>514351</xdr:rowOff>
    </xdr:to>
    <xdr:grpSp>
      <xdr:nvGrpSpPr>
        <xdr:cNvPr id="2" name="Grupo 1">
          <a:extLst>
            <a:ext uri="{FF2B5EF4-FFF2-40B4-BE49-F238E27FC236}">
              <a16:creationId xmlns:a16="http://schemas.microsoft.com/office/drawing/2014/main" id="{7601B8AF-0464-4172-B013-127253E9287E}"/>
            </a:ext>
          </a:extLst>
        </xdr:cNvPr>
        <xdr:cNvGrpSpPr/>
      </xdr:nvGrpSpPr>
      <xdr:grpSpPr>
        <a:xfrm>
          <a:off x="775608" y="300231"/>
          <a:ext cx="9143999" cy="1275477"/>
          <a:chOff x="775608" y="40820"/>
          <a:chExt cx="12121242" cy="1559381"/>
        </a:xfrm>
      </xdr:grpSpPr>
      <xdr:pic>
        <xdr:nvPicPr>
          <xdr:cNvPr id="3" name="Imagen 2">
            <a:extLst>
              <a:ext uri="{FF2B5EF4-FFF2-40B4-BE49-F238E27FC236}">
                <a16:creationId xmlns:a16="http://schemas.microsoft.com/office/drawing/2014/main" id="{D0B64FF0-A2BE-4842-BA92-03924FDD6D7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4" name="Imagen 3">
            <a:extLst>
              <a:ext uri="{FF2B5EF4-FFF2-40B4-BE49-F238E27FC236}">
                <a16:creationId xmlns:a16="http://schemas.microsoft.com/office/drawing/2014/main" id="{D22C826E-5BC4-4F0E-A8ED-4F5CF5B34C77}"/>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twoCellAnchor>
    <xdr:from>
      <xdr:col>57</xdr:col>
      <xdr:colOff>1556658</xdr:colOff>
      <xdr:row>0</xdr:row>
      <xdr:rowOff>300231</xdr:rowOff>
    </xdr:from>
    <xdr:to>
      <xdr:col>64</xdr:col>
      <xdr:colOff>0</xdr:colOff>
      <xdr:row>2</xdr:row>
      <xdr:rowOff>514351</xdr:rowOff>
    </xdr:to>
    <xdr:grpSp>
      <xdr:nvGrpSpPr>
        <xdr:cNvPr id="5" name="Grupo 4">
          <a:extLst>
            <a:ext uri="{FF2B5EF4-FFF2-40B4-BE49-F238E27FC236}">
              <a16:creationId xmlns:a16="http://schemas.microsoft.com/office/drawing/2014/main" id="{4765EA83-F2BF-40D9-9EAD-FAB0D225C763}"/>
            </a:ext>
          </a:extLst>
        </xdr:cNvPr>
        <xdr:cNvGrpSpPr/>
      </xdr:nvGrpSpPr>
      <xdr:grpSpPr>
        <a:xfrm>
          <a:off x="40105694" y="300231"/>
          <a:ext cx="10417627" cy="1275477"/>
          <a:chOff x="775608" y="40820"/>
          <a:chExt cx="12121242" cy="1559381"/>
        </a:xfrm>
      </xdr:grpSpPr>
      <xdr:pic>
        <xdr:nvPicPr>
          <xdr:cNvPr id="6" name="Imagen 5">
            <a:extLst>
              <a:ext uri="{FF2B5EF4-FFF2-40B4-BE49-F238E27FC236}">
                <a16:creationId xmlns:a16="http://schemas.microsoft.com/office/drawing/2014/main" id="{79351BCE-AE2D-471C-804E-B4A7A1E5EFA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7" name="Imagen 6">
            <a:extLst>
              <a:ext uri="{FF2B5EF4-FFF2-40B4-BE49-F238E27FC236}">
                <a16:creationId xmlns:a16="http://schemas.microsoft.com/office/drawing/2014/main" id="{69CA710D-8A5D-46E5-A49B-02FF5BAD3148}"/>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13608</xdr:colOff>
      <xdr:row>0</xdr:row>
      <xdr:rowOff>300231</xdr:rowOff>
    </xdr:from>
    <xdr:to>
      <xdr:col>7</xdr:col>
      <xdr:colOff>762000</xdr:colOff>
      <xdr:row>2</xdr:row>
      <xdr:rowOff>514351</xdr:rowOff>
    </xdr:to>
    <xdr:grpSp>
      <xdr:nvGrpSpPr>
        <xdr:cNvPr id="4" name="Grupo 3">
          <a:extLst>
            <a:ext uri="{FF2B5EF4-FFF2-40B4-BE49-F238E27FC236}">
              <a16:creationId xmlns:a16="http://schemas.microsoft.com/office/drawing/2014/main" id="{00000000-0008-0000-0000-000004000000}"/>
            </a:ext>
          </a:extLst>
        </xdr:cNvPr>
        <xdr:cNvGrpSpPr/>
      </xdr:nvGrpSpPr>
      <xdr:grpSpPr>
        <a:xfrm>
          <a:off x="775608" y="300231"/>
          <a:ext cx="9143999" cy="1275477"/>
          <a:chOff x="775608" y="40820"/>
          <a:chExt cx="12121242" cy="1559381"/>
        </a:xfrm>
      </xdr:grpSpPr>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twoCellAnchor>
    <xdr:from>
      <xdr:col>57</xdr:col>
      <xdr:colOff>1556658</xdr:colOff>
      <xdr:row>0</xdr:row>
      <xdr:rowOff>300231</xdr:rowOff>
    </xdr:from>
    <xdr:to>
      <xdr:col>64</xdr:col>
      <xdr:colOff>0</xdr:colOff>
      <xdr:row>2</xdr:row>
      <xdr:rowOff>514351</xdr:rowOff>
    </xdr:to>
    <xdr:grpSp>
      <xdr:nvGrpSpPr>
        <xdr:cNvPr id="5" name="Grupo 4">
          <a:extLst>
            <a:ext uri="{FF2B5EF4-FFF2-40B4-BE49-F238E27FC236}">
              <a16:creationId xmlns:a16="http://schemas.microsoft.com/office/drawing/2014/main" id="{00000000-0008-0000-0000-000005000000}"/>
            </a:ext>
          </a:extLst>
        </xdr:cNvPr>
        <xdr:cNvGrpSpPr/>
      </xdr:nvGrpSpPr>
      <xdr:grpSpPr>
        <a:xfrm>
          <a:off x="40105694" y="300231"/>
          <a:ext cx="10417627" cy="1275477"/>
          <a:chOff x="775608" y="40820"/>
          <a:chExt cx="12121242" cy="1559381"/>
        </a:xfrm>
      </xdr:grpSpPr>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13608</xdr:colOff>
      <xdr:row>0</xdr:row>
      <xdr:rowOff>204981</xdr:rowOff>
    </xdr:from>
    <xdr:to>
      <xdr:col>8</xdr:col>
      <xdr:colOff>1873250</xdr:colOff>
      <xdr:row>3</xdr:row>
      <xdr:rowOff>0</xdr:rowOff>
    </xdr:to>
    <xdr:grpSp>
      <xdr:nvGrpSpPr>
        <xdr:cNvPr id="2" name="Grupo 1">
          <a:extLst>
            <a:ext uri="{FF2B5EF4-FFF2-40B4-BE49-F238E27FC236}">
              <a16:creationId xmlns:a16="http://schemas.microsoft.com/office/drawing/2014/main" id="{86299C7E-0C22-4D0D-B562-E9C8DF8AA2DE}"/>
            </a:ext>
          </a:extLst>
        </xdr:cNvPr>
        <xdr:cNvGrpSpPr/>
      </xdr:nvGrpSpPr>
      <xdr:grpSpPr>
        <a:xfrm>
          <a:off x="775608" y="204981"/>
          <a:ext cx="10595428" cy="1686412"/>
          <a:chOff x="775608" y="40820"/>
          <a:chExt cx="12121242" cy="1559381"/>
        </a:xfrm>
      </xdr:grpSpPr>
      <xdr:pic>
        <xdr:nvPicPr>
          <xdr:cNvPr id="3" name="Imagen 2">
            <a:extLst>
              <a:ext uri="{FF2B5EF4-FFF2-40B4-BE49-F238E27FC236}">
                <a16:creationId xmlns:a16="http://schemas.microsoft.com/office/drawing/2014/main" id="{DB2CC21B-37C3-4D59-ABF9-A6C3CBA0CEE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4" name="Imagen 3">
            <a:extLst>
              <a:ext uri="{FF2B5EF4-FFF2-40B4-BE49-F238E27FC236}">
                <a16:creationId xmlns:a16="http://schemas.microsoft.com/office/drawing/2014/main" id="{14A0F68B-6ED0-42EA-8048-58106E13ED25}"/>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twoCellAnchor>
    <xdr:from>
      <xdr:col>56</xdr:col>
      <xdr:colOff>1600200</xdr:colOff>
      <xdr:row>0</xdr:row>
      <xdr:rowOff>147831</xdr:rowOff>
    </xdr:from>
    <xdr:to>
      <xdr:col>62</xdr:col>
      <xdr:colOff>76201</xdr:colOff>
      <xdr:row>2</xdr:row>
      <xdr:rowOff>781050</xdr:rowOff>
    </xdr:to>
    <xdr:grpSp>
      <xdr:nvGrpSpPr>
        <xdr:cNvPr id="5" name="Grupo 4">
          <a:extLst>
            <a:ext uri="{FF2B5EF4-FFF2-40B4-BE49-F238E27FC236}">
              <a16:creationId xmlns:a16="http://schemas.microsoft.com/office/drawing/2014/main" id="{4F91786B-9CE8-4AEB-A3D5-C54B87B6C525}"/>
            </a:ext>
          </a:extLst>
        </xdr:cNvPr>
        <xdr:cNvGrpSpPr/>
      </xdr:nvGrpSpPr>
      <xdr:grpSpPr>
        <a:xfrm>
          <a:off x="57566379" y="147831"/>
          <a:ext cx="9892393" cy="1694576"/>
          <a:chOff x="775608" y="40820"/>
          <a:chExt cx="12121242" cy="1559381"/>
        </a:xfrm>
      </xdr:grpSpPr>
      <xdr:pic>
        <xdr:nvPicPr>
          <xdr:cNvPr id="6" name="Imagen 5">
            <a:extLst>
              <a:ext uri="{FF2B5EF4-FFF2-40B4-BE49-F238E27FC236}">
                <a16:creationId xmlns:a16="http://schemas.microsoft.com/office/drawing/2014/main" id="{0D8C607E-9363-4939-9565-47E3898916E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7" name="Imagen 6">
            <a:extLst>
              <a:ext uri="{FF2B5EF4-FFF2-40B4-BE49-F238E27FC236}">
                <a16:creationId xmlns:a16="http://schemas.microsoft.com/office/drawing/2014/main" id="{8946A381-38BF-4954-A84B-F91DCE8F41D5}"/>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13608</xdr:colOff>
      <xdr:row>0</xdr:row>
      <xdr:rowOff>204981</xdr:rowOff>
    </xdr:from>
    <xdr:to>
      <xdr:col>8</xdr:col>
      <xdr:colOff>1873250</xdr:colOff>
      <xdr:row>3</xdr:row>
      <xdr:rowOff>0</xdr:rowOff>
    </xdr:to>
    <xdr:grpSp>
      <xdr:nvGrpSpPr>
        <xdr:cNvPr id="2" name="Grupo 1">
          <a:extLst>
            <a:ext uri="{FF2B5EF4-FFF2-40B4-BE49-F238E27FC236}">
              <a16:creationId xmlns:a16="http://schemas.microsoft.com/office/drawing/2014/main" id="{0ECBA0C5-5A76-4AB2-9CEE-039712907BDA}"/>
            </a:ext>
          </a:extLst>
        </xdr:cNvPr>
        <xdr:cNvGrpSpPr/>
      </xdr:nvGrpSpPr>
      <xdr:grpSpPr>
        <a:xfrm>
          <a:off x="775608" y="204981"/>
          <a:ext cx="10595428" cy="1686412"/>
          <a:chOff x="775608" y="40820"/>
          <a:chExt cx="12121242" cy="1559381"/>
        </a:xfrm>
      </xdr:grpSpPr>
      <xdr:pic>
        <xdr:nvPicPr>
          <xdr:cNvPr id="3" name="Imagen 2">
            <a:extLst>
              <a:ext uri="{FF2B5EF4-FFF2-40B4-BE49-F238E27FC236}">
                <a16:creationId xmlns:a16="http://schemas.microsoft.com/office/drawing/2014/main" id="{9AC7E539-D462-41B6-BB99-4673A96DD86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4" name="Imagen 3">
            <a:extLst>
              <a:ext uri="{FF2B5EF4-FFF2-40B4-BE49-F238E27FC236}">
                <a16:creationId xmlns:a16="http://schemas.microsoft.com/office/drawing/2014/main" id="{3B9C6ED8-8F65-431C-BD2D-AC97E5B38AF5}"/>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twoCellAnchor>
    <xdr:from>
      <xdr:col>56</xdr:col>
      <xdr:colOff>1600200</xdr:colOff>
      <xdr:row>0</xdr:row>
      <xdr:rowOff>147831</xdr:rowOff>
    </xdr:from>
    <xdr:to>
      <xdr:col>62</xdr:col>
      <xdr:colOff>76201</xdr:colOff>
      <xdr:row>2</xdr:row>
      <xdr:rowOff>781050</xdr:rowOff>
    </xdr:to>
    <xdr:grpSp>
      <xdr:nvGrpSpPr>
        <xdr:cNvPr id="5" name="Grupo 4">
          <a:extLst>
            <a:ext uri="{FF2B5EF4-FFF2-40B4-BE49-F238E27FC236}">
              <a16:creationId xmlns:a16="http://schemas.microsoft.com/office/drawing/2014/main" id="{EFF14E0A-EA15-454D-93B7-437E6DF686FE}"/>
            </a:ext>
          </a:extLst>
        </xdr:cNvPr>
        <xdr:cNvGrpSpPr/>
      </xdr:nvGrpSpPr>
      <xdr:grpSpPr>
        <a:xfrm>
          <a:off x="57566379" y="147831"/>
          <a:ext cx="9892393" cy="1694576"/>
          <a:chOff x="775608" y="40820"/>
          <a:chExt cx="12121242" cy="1559381"/>
        </a:xfrm>
      </xdr:grpSpPr>
      <xdr:pic>
        <xdr:nvPicPr>
          <xdr:cNvPr id="6" name="Imagen 5">
            <a:extLst>
              <a:ext uri="{FF2B5EF4-FFF2-40B4-BE49-F238E27FC236}">
                <a16:creationId xmlns:a16="http://schemas.microsoft.com/office/drawing/2014/main" id="{562C2828-1839-4B62-8CF4-C20B9CBF128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7" name="Imagen 6">
            <a:extLst>
              <a:ext uri="{FF2B5EF4-FFF2-40B4-BE49-F238E27FC236}">
                <a16:creationId xmlns:a16="http://schemas.microsoft.com/office/drawing/2014/main" id="{0B8FD4EC-A87A-47DC-8F22-915A25B1E7AA}"/>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6010275</xdr:colOff>
      <xdr:row>0</xdr:row>
      <xdr:rowOff>866775</xdr:rowOff>
    </xdr:to>
    <xdr:grpSp>
      <xdr:nvGrpSpPr>
        <xdr:cNvPr id="3" name="Grupo 2">
          <a:extLst>
            <a:ext uri="{FF2B5EF4-FFF2-40B4-BE49-F238E27FC236}">
              <a16:creationId xmlns:a16="http://schemas.microsoft.com/office/drawing/2014/main" id="{00000000-0008-0000-0300-000003000000}"/>
            </a:ext>
          </a:extLst>
        </xdr:cNvPr>
        <xdr:cNvGrpSpPr/>
      </xdr:nvGrpSpPr>
      <xdr:grpSpPr>
        <a:xfrm>
          <a:off x="0" y="0"/>
          <a:ext cx="7029450" cy="866775"/>
          <a:chOff x="775608" y="40820"/>
          <a:chExt cx="12121242" cy="1559381"/>
        </a:xfrm>
      </xdr:grpSpPr>
      <xdr:pic>
        <xdr:nvPicPr>
          <xdr:cNvPr id="4" name="Imagen 3">
            <a:extLst>
              <a:ext uri="{FF2B5EF4-FFF2-40B4-BE49-F238E27FC236}">
                <a16:creationId xmlns:a16="http://schemas.microsoft.com/office/drawing/2014/main" id="{00000000-0008-0000-03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5" name="Imagen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twoCellAnchor editAs="oneCell">
    <xdr:from>
      <xdr:col>1</xdr:col>
      <xdr:colOff>78627</xdr:colOff>
      <xdr:row>10</xdr:row>
      <xdr:rowOff>1895204</xdr:rowOff>
    </xdr:from>
    <xdr:to>
      <xdr:col>1</xdr:col>
      <xdr:colOff>3257550</xdr:colOff>
      <xdr:row>10</xdr:row>
      <xdr:rowOff>3609975</xdr:rowOff>
    </xdr:to>
    <xdr:pic>
      <xdr:nvPicPr>
        <xdr:cNvPr id="2" name="Imagen 1">
          <a:extLst>
            <a:ext uri="{FF2B5EF4-FFF2-40B4-BE49-F238E27FC236}">
              <a16:creationId xmlns:a16="http://schemas.microsoft.com/office/drawing/2014/main" id="{D7C1F823-8644-4897-BBCA-0789196A9596}"/>
            </a:ext>
          </a:extLst>
        </xdr:cNvPr>
        <xdr:cNvPicPr>
          <a:picLocks noChangeAspect="1"/>
        </xdr:cNvPicPr>
      </xdr:nvPicPr>
      <xdr:blipFill>
        <a:blip xmlns:r="http://schemas.openxmlformats.org/officeDocument/2006/relationships" r:embed="rId3"/>
        <a:stretch>
          <a:fillRect/>
        </a:stretch>
      </xdr:blipFill>
      <xdr:spPr>
        <a:xfrm>
          <a:off x="1097802" y="9305654"/>
          <a:ext cx="3178923" cy="1714771"/>
        </a:xfrm>
        <a:prstGeom prst="rect">
          <a:avLst/>
        </a:prstGeom>
      </xdr:spPr>
    </xdr:pic>
    <xdr:clientData/>
  </xdr:twoCellAnchor>
  <xdr:twoCellAnchor editAs="oneCell">
    <xdr:from>
      <xdr:col>1</xdr:col>
      <xdr:colOff>3228976</xdr:colOff>
      <xdr:row>10</xdr:row>
      <xdr:rowOff>3267075</xdr:rowOff>
    </xdr:from>
    <xdr:to>
      <xdr:col>1</xdr:col>
      <xdr:colOff>6590286</xdr:colOff>
      <xdr:row>10</xdr:row>
      <xdr:rowOff>4791075</xdr:rowOff>
    </xdr:to>
    <xdr:pic>
      <xdr:nvPicPr>
        <xdr:cNvPr id="8" name="Imagen 7">
          <a:extLst>
            <a:ext uri="{FF2B5EF4-FFF2-40B4-BE49-F238E27FC236}">
              <a16:creationId xmlns:a16="http://schemas.microsoft.com/office/drawing/2014/main" id="{F8D909E5-E423-4CFA-A22F-6FDDF60FA89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248151" y="10677525"/>
          <a:ext cx="3361310" cy="15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RUIZV\Downloads\RETROALIMENTACI&#211;N%20PROCESO%20TRATAMIENTO%20PENITENCIARIO%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troalimentaciones%202022/PLANEACI&#211;NFormato%20Mapa%20de%20Riesgos%202022%20GRUE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ONTROL%20INTERNO%20Formato%20Mapa%20de%20Riesgos%202022%20(1)%2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troalimentaciones%202022/Derechos%20Humanos%20-Formato%20Mapa%20de%20Riesgos%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OGOMEZP\Downloads\Formato%20Mapa%20de%20Riesgos%202022%20(version%201)%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ESTIÓN Y SEGURIDAD DIGITA"/>
      <sheetName val="Instrucciones"/>
      <sheetName val="RIESGOS DE CORRUPCIÓN"/>
      <sheetName val="Matriz de calificación"/>
      <sheetName val="Control de Cambios"/>
      <sheetName val="No Eliminar"/>
    </sheetNames>
    <sheetDataSet>
      <sheetData sheetId="0"/>
      <sheetData sheetId="1"/>
      <sheetData sheetId="2"/>
      <sheetData sheetId="3"/>
      <sheetData sheetId="4"/>
      <sheetData sheetId="5">
        <row r="3">
          <cell r="P3" t="str">
            <v>Muy BajaLeve</v>
          </cell>
          <cell r="Q3" t="str">
            <v>Baja</v>
          </cell>
        </row>
        <row r="4">
          <cell r="P4" t="str">
            <v>Muy BajaMenor</v>
          </cell>
          <cell r="Q4" t="str">
            <v>Baja</v>
          </cell>
        </row>
        <row r="5">
          <cell r="P5" t="str">
            <v>Muy BajaModerado</v>
          </cell>
          <cell r="Q5" t="str">
            <v>Moderada</v>
          </cell>
        </row>
        <row r="6">
          <cell r="P6" t="str">
            <v>Muy BajaMayor</v>
          </cell>
          <cell r="Q6" t="str">
            <v>Alta</v>
          </cell>
        </row>
        <row r="7">
          <cell r="P7" t="str">
            <v>Muy BajaCatastrófico</v>
          </cell>
          <cell r="Q7" t="str">
            <v>Extrema</v>
          </cell>
        </row>
        <row r="8">
          <cell r="P8" t="str">
            <v>BajaLeve</v>
          </cell>
          <cell r="Q8" t="str">
            <v>Baja</v>
          </cell>
        </row>
        <row r="9">
          <cell r="P9" t="str">
            <v>BajaMenor</v>
          </cell>
          <cell r="Q9" t="str">
            <v>Moderada</v>
          </cell>
        </row>
        <row r="10">
          <cell r="P10" t="str">
            <v>BajaModerado</v>
          </cell>
          <cell r="Q10" t="str">
            <v>Moderada</v>
          </cell>
        </row>
        <row r="11">
          <cell r="P11" t="str">
            <v>BajaMayor</v>
          </cell>
          <cell r="Q11" t="str">
            <v>Alta</v>
          </cell>
        </row>
        <row r="12">
          <cell r="P12" t="str">
            <v>BajaCatastrófico</v>
          </cell>
          <cell r="Q12" t="str">
            <v>Extrema</v>
          </cell>
        </row>
        <row r="13">
          <cell r="P13" t="str">
            <v>MediaLeve</v>
          </cell>
          <cell r="Q13" t="str">
            <v>Moderada</v>
          </cell>
        </row>
        <row r="14">
          <cell r="P14" t="str">
            <v>MediaMenor</v>
          </cell>
          <cell r="Q14" t="str">
            <v>Moderada</v>
          </cell>
        </row>
        <row r="15">
          <cell r="P15" t="str">
            <v>MediaModerado</v>
          </cell>
          <cell r="Q15" t="str">
            <v>Moderada</v>
          </cell>
        </row>
        <row r="16">
          <cell r="P16" t="str">
            <v>MediaMayor</v>
          </cell>
          <cell r="Q16" t="str">
            <v>Alta</v>
          </cell>
        </row>
        <row r="17">
          <cell r="P17" t="str">
            <v>MediaCatastrófico</v>
          </cell>
          <cell r="Q17" t="str">
            <v>Extrema</v>
          </cell>
        </row>
        <row r="18">
          <cell r="P18" t="str">
            <v>AltaLeve</v>
          </cell>
          <cell r="Q18" t="str">
            <v>Moderada</v>
          </cell>
        </row>
        <row r="19">
          <cell r="P19" t="str">
            <v>AltaMenor</v>
          </cell>
          <cell r="Q19" t="str">
            <v>Moderada</v>
          </cell>
        </row>
        <row r="20">
          <cell r="P20" t="str">
            <v>AltaModerado</v>
          </cell>
          <cell r="Q20" t="str">
            <v>Alta</v>
          </cell>
        </row>
        <row r="21">
          <cell r="P21" t="str">
            <v>AltaMayor</v>
          </cell>
          <cell r="Q21" t="str">
            <v>Alta</v>
          </cell>
        </row>
        <row r="22">
          <cell r="P22" t="str">
            <v>AltaCatastrófico</v>
          </cell>
          <cell r="Q22" t="str">
            <v>Extrema</v>
          </cell>
        </row>
        <row r="23">
          <cell r="P23" t="str">
            <v>Muy AltaLeve</v>
          </cell>
          <cell r="Q23" t="str">
            <v>Alta</v>
          </cell>
        </row>
        <row r="24">
          <cell r="P24" t="str">
            <v>Muy AltaMenor</v>
          </cell>
          <cell r="Q24" t="str">
            <v>Alta</v>
          </cell>
        </row>
        <row r="25">
          <cell r="P25" t="str">
            <v>Muy AltaModerado</v>
          </cell>
          <cell r="Q25" t="str">
            <v>Alta</v>
          </cell>
        </row>
        <row r="26">
          <cell r="P26" t="str">
            <v>Muy AltaMayor</v>
          </cell>
          <cell r="Q26" t="str">
            <v>Alta</v>
          </cell>
        </row>
        <row r="27">
          <cell r="P27" t="str">
            <v>Muy AltaCatastrófico</v>
          </cell>
          <cell r="Q27" t="str">
            <v>Extrema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Eliminar"/>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Eliminar"/>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Eliminar"/>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ESTIÓN Y SEGURIDAD DIGITA"/>
      <sheetName val="Instrucciones"/>
      <sheetName val="RIESGOS DE CORRUPCIÓN"/>
      <sheetName val="Matriz de calificación"/>
      <sheetName val="Control de Cambios"/>
      <sheetName val="No Eliminar"/>
    </sheetNames>
    <sheetDataSet>
      <sheetData sheetId="0" refreshError="1"/>
      <sheetData sheetId="1" refreshError="1"/>
      <sheetData sheetId="2" refreshError="1"/>
      <sheetData sheetId="3" refreshError="1"/>
      <sheetData sheetId="4" refreshError="1"/>
      <sheetData sheetId="5">
        <row r="3">
          <cell r="P3" t="str">
            <v>Muy BajaLeve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31E92-71D2-4B31-A0E1-C49C86AC0865}">
  <sheetPr>
    <tabColor rgb="FF002060"/>
  </sheetPr>
  <dimension ref="A1:BQ154"/>
  <sheetViews>
    <sheetView showGridLines="0" tabSelected="1" zoomScale="70" zoomScaleNormal="70" zoomScalePageLayoutView="70" workbookViewId="0">
      <selection activeCell="AO10" sqref="AO10"/>
    </sheetView>
  </sheetViews>
  <sheetFormatPr baseColWidth="10" defaultColWidth="11.42578125" defaultRowHeight="16.5" x14ac:dyDescent="0.3"/>
  <cols>
    <col min="1" max="1" width="11.42578125" style="734"/>
    <col min="2" max="4" width="16.28515625" style="734" customWidth="1"/>
    <col min="5" max="5" width="25.28515625" style="734" customWidth="1"/>
    <col min="6" max="6" width="9" style="714" customWidth="1"/>
    <col min="7" max="7" width="42.5703125" style="49" customWidth="1"/>
    <col min="8" max="8" width="29.42578125" style="49" customWidth="1"/>
    <col min="9" max="9" width="42.85546875" style="734" customWidth="1"/>
    <col min="10" max="10" width="36" style="734" customWidth="1"/>
    <col min="11" max="11" width="36" style="714" customWidth="1"/>
    <col min="12" max="12" width="20.140625" style="49" bestFit="1" customWidth="1"/>
    <col min="13" max="13" width="6.42578125" style="49" customWidth="1"/>
    <col min="14" max="14" width="7.7109375" style="49" customWidth="1"/>
    <col min="15" max="15" width="16.140625" style="734" hidden="1" customWidth="1"/>
    <col min="16" max="16" width="17" style="734" hidden="1" customWidth="1"/>
    <col min="17" max="17" width="15.5703125" style="734" hidden="1" customWidth="1"/>
    <col min="18" max="18" width="17.28515625" style="734" hidden="1" customWidth="1"/>
    <col min="19" max="19" width="14.42578125" style="734" hidden="1" customWidth="1"/>
    <col min="20" max="20" width="13.28515625" style="734" hidden="1" customWidth="1"/>
    <col min="21" max="21" width="15" style="734" hidden="1" customWidth="1"/>
    <col min="22" max="22" width="18.42578125" style="734" hidden="1" customWidth="1"/>
    <col min="23" max="23" width="13.7109375" style="734" hidden="1" customWidth="1"/>
    <col min="24" max="24" width="15.140625" style="734" hidden="1" customWidth="1"/>
    <col min="25" max="25" width="14.85546875" style="734" hidden="1" customWidth="1"/>
    <col min="26" max="26" width="11.5703125" style="734" hidden="1" customWidth="1"/>
    <col min="27" max="27" width="13" style="734" hidden="1" customWidth="1"/>
    <col min="28" max="28" width="13.28515625" style="734" hidden="1" customWidth="1"/>
    <col min="29" max="29" width="16" style="734" hidden="1" customWidth="1"/>
    <col min="30" max="30" width="14.42578125" style="734" hidden="1" customWidth="1"/>
    <col min="31" max="31" width="10.42578125" style="734" hidden="1" customWidth="1"/>
    <col min="32" max="32" width="8.85546875" style="734" hidden="1" customWidth="1"/>
    <col min="33" max="33" width="10.85546875" style="734" hidden="1" customWidth="1"/>
    <col min="34" max="34" width="12.28515625" style="734" hidden="1" customWidth="1"/>
    <col min="35" max="35" width="12.28515625" style="734" customWidth="1"/>
    <col min="36" max="36" width="12.28515625" style="734" hidden="1" customWidth="1"/>
    <col min="37" max="37" width="7.140625" style="50" customWidth="1"/>
    <col min="38" max="38" width="10.42578125" style="50" customWidth="1"/>
    <col min="39" max="39" width="18.42578125" style="50" customWidth="1"/>
    <col min="40" max="40" width="7.42578125" style="50" bestFit="1" customWidth="1"/>
    <col min="41" max="41" width="72.85546875" style="734" customWidth="1"/>
    <col min="42" max="42" width="18.42578125" style="456" customWidth="1"/>
    <col min="43" max="43" width="12" style="734" customWidth="1"/>
    <col min="44" max="44" width="7" style="714" customWidth="1"/>
    <col min="45" max="45" width="7.85546875" style="734" customWidth="1"/>
    <col min="46" max="46" width="8.28515625" style="734" customWidth="1"/>
    <col min="47" max="47" width="7.140625" style="734" customWidth="1"/>
    <col min="48" max="48" width="15.5703125" style="734" customWidth="1"/>
    <col min="49" max="51" width="3.5703125" style="734" bestFit="1" customWidth="1"/>
    <col min="52" max="53" width="7.140625" style="734" customWidth="1"/>
    <col min="54" max="54" width="10.7109375" style="734" customWidth="1"/>
    <col min="55" max="55" width="7.140625" style="52" customWidth="1"/>
    <col min="56" max="57" width="7.140625" style="734" customWidth="1"/>
    <col min="58" max="58" width="67.42578125" style="734" customWidth="1"/>
    <col min="59" max="60" width="20.42578125" style="734" customWidth="1"/>
    <col min="61" max="61" width="12.28515625" style="734" customWidth="1"/>
    <col min="62" max="62" width="13" style="734" customWidth="1"/>
    <col min="63" max="63" width="22.42578125" style="53" hidden="1" customWidth="1"/>
    <col min="64" max="64" width="46.140625" style="734" customWidth="1"/>
    <col min="65" max="16384" width="11.42578125" style="734"/>
  </cols>
  <sheetData>
    <row r="1" spans="1:69" ht="41.25" customHeight="1" thickTop="1" thickBot="1" x14ac:dyDescent="0.35">
      <c r="B1" s="1051" t="s">
        <v>78</v>
      </c>
      <c r="C1" s="1052"/>
      <c r="D1" s="1052"/>
      <c r="E1" s="1052"/>
      <c r="F1" s="1052"/>
      <c r="G1" s="1052"/>
      <c r="H1" s="1052"/>
      <c r="I1" s="1052"/>
      <c r="J1" s="1052"/>
      <c r="K1" s="1052"/>
      <c r="L1" s="1052"/>
      <c r="M1" s="1052"/>
      <c r="N1" s="1052"/>
      <c r="O1" s="1052"/>
      <c r="P1" s="1052"/>
      <c r="Q1" s="1052"/>
      <c r="R1" s="1052"/>
      <c r="S1" s="1052"/>
      <c r="T1" s="1052"/>
      <c r="U1" s="1052"/>
      <c r="V1" s="1052"/>
      <c r="W1" s="1052"/>
      <c r="X1" s="1052"/>
      <c r="Y1" s="1052"/>
      <c r="Z1" s="1052"/>
      <c r="AA1" s="1052"/>
      <c r="AB1" s="1052"/>
      <c r="AC1" s="1052"/>
      <c r="AD1" s="1052"/>
      <c r="AE1" s="1052"/>
      <c r="AF1" s="1052"/>
      <c r="AG1" s="1052"/>
      <c r="AH1" s="1052"/>
      <c r="AI1" s="1052"/>
      <c r="AJ1" s="1052"/>
      <c r="AK1" s="1052"/>
      <c r="AL1" s="1052"/>
      <c r="AM1" s="1052"/>
      <c r="AN1" s="1052"/>
      <c r="AO1" s="1052"/>
      <c r="AP1" s="1052"/>
      <c r="AQ1" s="1052"/>
      <c r="AR1" s="1052"/>
      <c r="AS1" s="1052"/>
      <c r="AT1" s="1052"/>
      <c r="AU1" s="1052"/>
      <c r="AV1" s="1052"/>
      <c r="AW1" s="1052"/>
      <c r="AX1" s="1052"/>
      <c r="AY1" s="1052"/>
      <c r="AZ1" s="1052"/>
      <c r="BA1" s="1052"/>
      <c r="BB1" s="1052"/>
      <c r="BC1" s="1052"/>
      <c r="BD1" s="1052"/>
      <c r="BE1" s="1052"/>
      <c r="BF1" s="1052"/>
      <c r="BG1" s="1052"/>
      <c r="BH1" s="1052"/>
      <c r="BI1" s="1052"/>
      <c r="BJ1" s="1052"/>
      <c r="BK1" s="1052"/>
      <c r="BL1" s="1053"/>
    </row>
    <row r="2" spans="1:69" ht="41.25" customHeight="1" thickTop="1" thickBot="1" x14ac:dyDescent="0.35">
      <c r="B2" s="1051" t="s">
        <v>79</v>
      </c>
      <c r="C2" s="1052"/>
      <c r="D2" s="1052"/>
      <c r="E2" s="1052"/>
      <c r="F2" s="1052"/>
      <c r="G2" s="1052"/>
      <c r="H2" s="1052"/>
      <c r="I2" s="1052"/>
      <c r="J2" s="1052"/>
      <c r="K2" s="1052"/>
      <c r="L2" s="1052"/>
      <c r="M2" s="1052"/>
      <c r="N2" s="1052"/>
      <c r="O2" s="1052"/>
      <c r="P2" s="1052"/>
      <c r="Q2" s="1052"/>
      <c r="R2" s="1052"/>
      <c r="S2" s="1052"/>
      <c r="T2" s="1052"/>
      <c r="U2" s="1052"/>
      <c r="V2" s="1052"/>
      <c r="W2" s="1052"/>
      <c r="X2" s="1052"/>
      <c r="Y2" s="1052"/>
      <c r="Z2" s="1052"/>
      <c r="AA2" s="1052"/>
      <c r="AB2" s="1052"/>
      <c r="AC2" s="1052"/>
      <c r="AD2" s="1052"/>
      <c r="AE2" s="1052"/>
      <c r="AF2" s="1052"/>
      <c r="AG2" s="1052"/>
      <c r="AH2" s="1052"/>
      <c r="AI2" s="1052"/>
      <c r="AJ2" s="1052"/>
      <c r="AK2" s="1052"/>
      <c r="AL2" s="1052"/>
      <c r="AM2" s="1052"/>
      <c r="AN2" s="1052"/>
      <c r="AO2" s="1052"/>
      <c r="AP2" s="1052"/>
      <c r="AQ2" s="1052"/>
      <c r="AR2" s="1052"/>
      <c r="AS2" s="1052"/>
      <c r="AT2" s="1052"/>
      <c r="AU2" s="1052"/>
      <c r="AV2" s="1052"/>
      <c r="AW2" s="1052"/>
      <c r="AX2" s="1052"/>
      <c r="AY2" s="1052"/>
      <c r="AZ2" s="1052"/>
      <c r="BA2" s="1052"/>
      <c r="BB2" s="1052"/>
      <c r="BC2" s="1052"/>
      <c r="BD2" s="1052"/>
      <c r="BE2" s="1052"/>
      <c r="BF2" s="1052"/>
      <c r="BG2" s="1052"/>
      <c r="BH2" s="1052"/>
      <c r="BI2" s="1052"/>
      <c r="BJ2" s="1052"/>
      <c r="BK2" s="1052"/>
      <c r="BL2" s="1053"/>
    </row>
    <row r="3" spans="1:69" ht="65.25" customHeight="1" thickTop="1" thickBot="1" x14ac:dyDescent="0.35">
      <c r="B3" s="1051" t="s">
        <v>364</v>
      </c>
      <c r="C3" s="1052"/>
      <c r="D3" s="1052"/>
      <c r="E3" s="1052"/>
      <c r="F3" s="1052"/>
      <c r="G3" s="1052"/>
      <c r="H3" s="1052"/>
      <c r="I3" s="1052"/>
      <c r="J3" s="1052"/>
      <c r="K3" s="1052"/>
      <c r="L3" s="1052"/>
      <c r="M3" s="1052"/>
      <c r="N3" s="1052"/>
      <c r="O3" s="1052"/>
      <c r="P3" s="1052"/>
      <c r="Q3" s="1052"/>
      <c r="R3" s="1052"/>
      <c r="S3" s="1052"/>
      <c r="T3" s="1052"/>
      <c r="U3" s="1052"/>
      <c r="V3" s="1052"/>
      <c r="W3" s="1052"/>
      <c r="X3" s="1052"/>
      <c r="Y3" s="1052"/>
      <c r="Z3" s="1052"/>
      <c r="AA3" s="1052"/>
      <c r="AB3" s="1052"/>
      <c r="AC3" s="1052"/>
      <c r="AD3" s="1052"/>
      <c r="AE3" s="1052"/>
      <c r="AF3" s="1052"/>
      <c r="AG3" s="1052"/>
      <c r="AH3" s="1052"/>
      <c r="AI3" s="1052"/>
      <c r="AJ3" s="1052"/>
      <c r="AK3" s="1052"/>
      <c r="AL3" s="1052"/>
      <c r="AM3" s="1052"/>
      <c r="AN3" s="1052"/>
      <c r="AO3" s="1052"/>
      <c r="AP3" s="1052"/>
      <c r="AQ3" s="1052"/>
      <c r="AR3" s="1052"/>
      <c r="AS3" s="1052"/>
      <c r="AT3" s="1052"/>
      <c r="AU3" s="1052"/>
      <c r="AV3" s="1052"/>
      <c r="AW3" s="1052"/>
      <c r="AX3" s="1052"/>
      <c r="AY3" s="1052"/>
      <c r="AZ3" s="1052"/>
      <c r="BA3" s="1052"/>
      <c r="BB3" s="1052"/>
      <c r="BC3" s="1052"/>
      <c r="BD3" s="1052"/>
      <c r="BE3" s="1052"/>
      <c r="BF3" s="1052"/>
      <c r="BG3" s="1052"/>
      <c r="BH3" s="1052"/>
      <c r="BI3" s="1052"/>
      <c r="BJ3" s="1052"/>
      <c r="BK3" s="1052"/>
      <c r="BL3" s="1053"/>
    </row>
    <row r="4" spans="1:69" ht="36.75" customHeight="1" thickTop="1" x14ac:dyDescent="0.3">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1068"/>
      <c r="BA4" s="1068"/>
      <c r="BB4" s="1068"/>
      <c r="BC4" s="1068"/>
      <c r="BD4" s="1068"/>
      <c r="BE4" s="1068"/>
      <c r="BF4" s="1068"/>
      <c r="BG4" s="1068"/>
      <c r="BH4" s="1068"/>
      <c r="BI4" s="1068"/>
      <c r="BJ4" s="1068"/>
      <c r="BK4" s="1068"/>
      <c r="BL4" s="1068"/>
      <c r="BM4" s="40"/>
      <c r="BN4" s="40"/>
      <c r="BO4" s="40"/>
    </row>
    <row r="5" spans="1:69" ht="55.5" customHeight="1" x14ac:dyDescent="0.3">
      <c r="B5" s="1069"/>
      <c r="C5" s="1069"/>
      <c r="D5" s="1069"/>
      <c r="E5" s="1069"/>
      <c r="F5" s="1069"/>
      <c r="G5" s="1069"/>
      <c r="H5" s="1069"/>
      <c r="I5" s="1069"/>
      <c r="J5" s="1069"/>
      <c r="K5" s="1069"/>
      <c r="L5" s="1070"/>
      <c r="M5" s="1073" t="s">
        <v>0</v>
      </c>
      <c r="N5" s="1074"/>
      <c r="O5" s="1074"/>
      <c r="P5" s="1074"/>
      <c r="Q5" s="1074"/>
      <c r="R5" s="1074"/>
      <c r="S5" s="1074"/>
      <c r="T5" s="1074"/>
      <c r="U5" s="1074"/>
      <c r="V5" s="1074"/>
      <c r="W5" s="1074"/>
      <c r="X5" s="1074"/>
      <c r="Y5" s="1074"/>
      <c r="Z5" s="1074"/>
      <c r="AA5" s="1074"/>
      <c r="AB5" s="1074"/>
      <c r="AC5" s="1074"/>
      <c r="AD5" s="1074"/>
      <c r="AE5" s="1074"/>
      <c r="AF5" s="1074"/>
      <c r="AG5" s="1074"/>
      <c r="AH5" s="1074"/>
      <c r="AI5" s="1074"/>
      <c r="AJ5" s="1074"/>
      <c r="AK5" s="1074"/>
      <c r="AL5" s="1074"/>
      <c r="AM5" s="1075"/>
      <c r="AN5" s="1285" t="s">
        <v>1</v>
      </c>
      <c r="AO5" s="1286"/>
      <c r="AP5" s="1286"/>
      <c r="AQ5" s="1286"/>
      <c r="AR5" s="1286"/>
      <c r="AS5" s="1286"/>
      <c r="AT5" s="1286"/>
      <c r="AU5" s="1286"/>
      <c r="AV5" s="1286"/>
      <c r="AW5" s="1286"/>
      <c r="AX5" s="1286"/>
      <c r="AY5" s="1287"/>
      <c r="AZ5" s="1285" t="s">
        <v>2</v>
      </c>
      <c r="BA5" s="1286"/>
      <c r="BB5" s="1286"/>
      <c r="BC5" s="1286"/>
      <c r="BD5" s="1286"/>
      <c r="BE5" s="1287"/>
      <c r="BF5" s="1083" t="s">
        <v>3</v>
      </c>
      <c r="BG5" s="1084"/>
      <c r="BH5" s="1084"/>
      <c r="BI5" s="1084"/>
      <c r="BJ5" s="1084"/>
      <c r="BK5" s="1085"/>
      <c r="BL5" s="707" t="s">
        <v>87</v>
      </c>
      <c r="BM5" s="40"/>
      <c r="BN5" s="40"/>
      <c r="BO5" s="40"/>
      <c r="BP5" s="40"/>
      <c r="BQ5" s="40"/>
    </row>
    <row r="6" spans="1:69" ht="30.75" customHeight="1" x14ac:dyDescent="0.3">
      <c r="B6" s="1071"/>
      <c r="C6" s="1071"/>
      <c r="D6" s="1071"/>
      <c r="E6" s="1071"/>
      <c r="F6" s="1071"/>
      <c r="G6" s="1071"/>
      <c r="H6" s="1071"/>
      <c r="I6" s="1071"/>
      <c r="J6" s="1071"/>
      <c r="K6" s="1071"/>
      <c r="L6" s="1072"/>
      <c r="M6" s="1076"/>
      <c r="N6" s="1077"/>
      <c r="O6" s="1077"/>
      <c r="P6" s="1077"/>
      <c r="Q6" s="1077"/>
      <c r="R6" s="1077"/>
      <c r="S6" s="1077"/>
      <c r="T6" s="1077"/>
      <c r="U6" s="1077"/>
      <c r="V6" s="1077"/>
      <c r="W6" s="1077"/>
      <c r="X6" s="1077"/>
      <c r="Y6" s="1077"/>
      <c r="Z6" s="1077"/>
      <c r="AA6" s="1077"/>
      <c r="AB6" s="1077"/>
      <c r="AC6" s="1077"/>
      <c r="AD6" s="1077"/>
      <c r="AE6" s="1077"/>
      <c r="AF6" s="1077"/>
      <c r="AG6" s="1077"/>
      <c r="AH6" s="1077"/>
      <c r="AI6" s="1077"/>
      <c r="AJ6" s="1077"/>
      <c r="AK6" s="1077"/>
      <c r="AL6" s="1077"/>
      <c r="AM6" s="1078"/>
      <c r="AN6" s="1059" t="s">
        <v>85</v>
      </c>
      <c r="AO6" s="1056" t="s">
        <v>86</v>
      </c>
      <c r="AP6" s="1054" t="s">
        <v>89</v>
      </c>
      <c r="AQ6" s="1061" t="s">
        <v>4</v>
      </c>
      <c r="AR6" s="1063" t="s">
        <v>5</v>
      </c>
      <c r="AS6" s="1064"/>
      <c r="AT6" s="1064"/>
      <c r="AU6" s="1064"/>
      <c r="AV6" s="1064"/>
      <c r="AW6" s="1064"/>
      <c r="AX6" s="1064"/>
      <c r="AY6" s="1065"/>
      <c r="AZ6" s="1066" t="s">
        <v>6</v>
      </c>
      <c r="BA6" s="1066" t="s">
        <v>7</v>
      </c>
      <c r="BB6" s="1292" t="s">
        <v>8</v>
      </c>
      <c r="BC6" s="1292" t="s">
        <v>9</v>
      </c>
      <c r="BD6" s="1292" t="s">
        <v>10</v>
      </c>
      <c r="BE6" s="1059" t="s">
        <v>11</v>
      </c>
      <c r="BF6" s="1056" t="s">
        <v>3</v>
      </c>
      <c r="BG6" s="1056" t="s">
        <v>12</v>
      </c>
      <c r="BH6" s="1056" t="s">
        <v>13</v>
      </c>
      <c r="BI6" s="1056" t="s">
        <v>14</v>
      </c>
      <c r="BJ6" s="1056" t="s">
        <v>15</v>
      </c>
      <c r="BK6" s="1056" t="s">
        <v>16</v>
      </c>
      <c r="BL6" s="1056" t="s">
        <v>88</v>
      </c>
      <c r="BM6" s="40"/>
      <c r="BN6" s="40"/>
      <c r="BO6" s="40"/>
    </row>
    <row r="7" spans="1:69" s="40" customFormat="1" ht="144" customHeight="1" thickBot="1" x14ac:dyDescent="0.3">
      <c r="B7" s="708" t="s">
        <v>17</v>
      </c>
      <c r="C7" s="710" t="s">
        <v>75</v>
      </c>
      <c r="D7" s="710" t="s">
        <v>76</v>
      </c>
      <c r="E7" s="83" t="s">
        <v>18</v>
      </c>
      <c r="F7" s="708" t="s">
        <v>77</v>
      </c>
      <c r="G7" s="84" t="s">
        <v>80</v>
      </c>
      <c r="H7" s="709" t="s">
        <v>370</v>
      </c>
      <c r="I7" s="709" t="s">
        <v>19</v>
      </c>
      <c r="J7" s="709" t="s">
        <v>20</v>
      </c>
      <c r="K7" s="709" t="s">
        <v>355</v>
      </c>
      <c r="L7" s="709" t="s">
        <v>22</v>
      </c>
      <c r="M7" s="123" t="s">
        <v>81</v>
      </c>
      <c r="N7" s="713" t="s">
        <v>23</v>
      </c>
      <c r="O7" s="85" t="s">
        <v>24</v>
      </c>
      <c r="P7" s="85" t="s">
        <v>25</v>
      </c>
      <c r="Q7" s="85" t="s">
        <v>26</v>
      </c>
      <c r="R7" s="85" t="s">
        <v>27</v>
      </c>
      <c r="S7" s="85" t="s">
        <v>28</v>
      </c>
      <c r="T7" s="85" t="s">
        <v>29</v>
      </c>
      <c r="U7" s="85" t="s">
        <v>30</v>
      </c>
      <c r="V7" s="85" t="s">
        <v>31</v>
      </c>
      <c r="W7" s="85" t="s">
        <v>32</v>
      </c>
      <c r="X7" s="85" t="s">
        <v>33</v>
      </c>
      <c r="Y7" s="85" t="s">
        <v>34</v>
      </c>
      <c r="Z7" s="85" t="s">
        <v>35</v>
      </c>
      <c r="AA7" s="85" t="s">
        <v>36</v>
      </c>
      <c r="AB7" s="85" t="s">
        <v>37</v>
      </c>
      <c r="AC7" s="85" t="s">
        <v>38</v>
      </c>
      <c r="AD7" s="85" t="s">
        <v>39</v>
      </c>
      <c r="AE7" s="85" t="s">
        <v>40</v>
      </c>
      <c r="AF7" s="85" t="s">
        <v>41</v>
      </c>
      <c r="AG7" s="85" t="s">
        <v>42</v>
      </c>
      <c r="AH7" s="85" t="s">
        <v>43</v>
      </c>
      <c r="AI7" s="85" t="s">
        <v>101</v>
      </c>
      <c r="AJ7" s="85"/>
      <c r="AK7" s="123" t="s">
        <v>82</v>
      </c>
      <c r="AL7" s="713" t="s">
        <v>23</v>
      </c>
      <c r="AM7" s="713" t="s">
        <v>83</v>
      </c>
      <c r="AN7" s="1284"/>
      <c r="AO7" s="1291"/>
      <c r="AP7" s="1290"/>
      <c r="AQ7" s="1289"/>
      <c r="AR7" s="708" t="s">
        <v>44</v>
      </c>
      <c r="AS7" s="86" t="s">
        <v>45</v>
      </c>
      <c r="AT7" s="708" t="s">
        <v>46</v>
      </c>
      <c r="AU7" s="86" t="s">
        <v>45</v>
      </c>
      <c r="AV7" s="710" t="s">
        <v>45</v>
      </c>
      <c r="AW7" s="708" t="s">
        <v>47</v>
      </c>
      <c r="AX7" s="708" t="s">
        <v>48</v>
      </c>
      <c r="AY7" s="708" t="s">
        <v>49</v>
      </c>
      <c r="AZ7" s="1288"/>
      <c r="BA7" s="1288"/>
      <c r="BB7" s="1293"/>
      <c r="BC7" s="1293"/>
      <c r="BD7" s="1293"/>
      <c r="BE7" s="1284"/>
      <c r="BF7" s="1291"/>
      <c r="BG7" s="1291"/>
      <c r="BH7" s="1291"/>
      <c r="BI7" s="1291"/>
      <c r="BJ7" s="1291"/>
      <c r="BK7" s="1291"/>
      <c r="BL7" s="1291"/>
    </row>
    <row r="8" spans="1:69" ht="134.25" customHeight="1" thickBot="1" x14ac:dyDescent="0.35">
      <c r="A8" s="40"/>
      <c r="B8" s="928" t="s">
        <v>192</v>
      </c>
      <c r="C8" s="1121" t="s">
        <v>216</v>
      </c>
      <c r="D8" s="880" t="s">
        <v>222</v>
      </c>
      <c r="E8" s="923" t="s">
        <v>74</v>
      </c>
      <c r="F8" s="876" t="s">
        <v>232</v>
      </c>
      <c r="G8" s="931" t="s">
        <v>1084</v>
      </c>
      <c r="H8" s="888" t="s">
        <v>68</v>
      </c>
      <c r="I8" s="1294" t="s">
        <v>378</v>
      </c>
      <c r="J8" s="1294" t="s">
        <v>379</v>
      </c>
      <c r="K8" s="894" t="s">
        <v>359</v>
      </c>
      <c r="L8" s="888" t="s">
        <v>72</v>
      </c>
      <c r="M8" s="892" t="s">
        <v>90</v>
      </c>
      <c r="N8" s="890">
        <v>0.4</v>
      </c>
      <c r="O8" s="763" t="s">
        <v>53</v>
      </c>
      <c r="P8" s="763" t="s">
        <v>53</v>
      </c>
      <c r="Q8" s="763" t="s">
        <v>53</v>
      </c>
      <c r="R8" s="763" t="s">
        <v>53</v>
      </c>
      <c r="S8" s="763" t="s">
        <v>53</v>
      </c>
      <c r="T8" s="763" t="s">
        <v>53</v>
      </c>
      <c r="U8" s="763" t="s">
        <v>53</v>
      </c>
      <c r="V8" s="763" t="s">
        <v>54</v>
      </c>
      <c r="W8" s="763" t="s">
        <v>54</v>
      </c>
      <c r="X8" s="763" t="s">
        <v>53</v>
      </c>
      <c r="Y8" s="763" t="s">
        <v>53</v>
      </c>
      <c r="Z8" s="763" t="s">
        <v>53</v>
      </c>
      <c r="AA8" s="763" t="s">
        <v>53</v>
      </c>
      <c r="AB8" s="763" t="s">
        <v>53</v>
      </c>
      <c r="AC8" s="763" t="s">
        <v>53</v>
      </c>
      <c r="AD8" s="763" t="s">
        <v>54</v>
      </c>
      <c r="AE8" s="763" t="s">
        <v>53</v>
      </c>
      <c r="AF8" s="763" t="s">
        <v>53</v>
      </c>
      <c r="AG8" s="763" t="s">
        <v>54</v>
      </c>
      <c r="AH8" s="764"/>
      <c r="AI8" s="888" t="s">
        <v>362</v>
      </c>
      <c r="AJ8" s="764"/>
      <c r="AK8" s="922" t="s">
        <v>124</v>
      </c>
      <c r="AL8" s="906">
        <v>0.6</v>
      </c>
      <c r="AM8" s="904" t="s">
        <v>127</v>
      </c>
      <c r="AN8" s="809" t="s">
        <v>84</v>
      </c>
      <c r="AO8" s="1241" t="s">
        <v>553</v>
      </c>
      <c r="AP8" s="443" t="s">
        <v>380</v>
      </c>
      <c r="AQ8" s="765" t="s">
        <v>104</v>
      </c>
      <c r="AR8" s="781" t="s">
        <v>61</v>
      </c>
      <c r="AS8" s="766">
        <v>0.25</v>
      </c>
      <c r="AT8" s="781" t="s">
        <v>56</v>
      </c>
      <c r="AU8" s="766">
        <v>0.15</v>
      </c>
      <c r="AV8" s="767">
        <v>0.4</v>
      </c>
      <c r="AW8" s="781" t="s">
        <v>57</v>
      </c>
      <c r="AX8" s="781" t="s">
        <v>58</v>
      </c>
      <c r="AY8" s="781" t="s">
        <v>59</v>
      </c>
      <c r="AZ8" s="767">
        <v>0.24</v>
      </c>
      <c r="BA8" s="768" t="s">
        <v>90</v>
      </c>
      <c r="BB8" s="767">
        <v>0.6</v>
      </c>
      <c r="BC8" s="768" t="s">
        <v>124</v>
      </c>
      <c r="BD8" s="769" t="s">
        <v>127</v>
      </c>
      <c r="BE8" s="896" t="s">
        <v>60</v>
      </c>
      <c r="BF8" s="888" t="s">
        <v>381</v>
      </c>
      <c r="BG8" s="888" t="s">
        <v>380</v>
      </c>
      <c r="BH8" s="888" t="s">
        <v>382</v>
      </c>
      <c r="BI8" s="1040">
        <v>44564</v>
      </c>
      <c r="BJ8" s="1040">
        <v>44926</v>
      </c>
      <c r="BK8" s="108"/>
      <c r="BL8" s="1022" t="s">
        <v>383</v>
      </c>
    </row>
    <row r="9" spans="1:69" ht="135.75" customHeight="1" thickBot="1" x14ac:dyDescent="0.35">
      <c r="A9" s="40"/>
      <c r="B9" s="929"/>
      <c r="C9" s="1122"/>
      <c r="D9" s="881"/>
      <c r="E9" s="912"/>
      <c r="F9" s="911"/>
      <c r="G9" s="947"/>
      <c r="H9" s="909"/>
      <c r="I9" s="1295"/>
      <c r="J9" s="1295"/>
      <c r="K9" s="908"/>
      <c r="L9" s="909"/>
      <c r="M9" s="925"/>
      <c r="N9" s="924"/>
      <c r="O9" s="745"/>
      <c r="P9" s="745"/>
      <c r="Q9" s="745"/>
      <c r="R9" s="745"/>
      <c r="S9" s="745"/>
      <c r="T9" s="745"/>
      <c r="U9" s="745"/>
      <c r="V9" s="745"/>
      <c r="W9" s="745"/>
      <c r="X9" s="745"/>
      <c r="Y9" s="745"/>
      <c r="Z9" s="745"/>
      <c r="AA9" s="745"/>
      <c r="AB9" s="745"/>
      <c r="AC9" s="745"/>
      <c r="AD9" s="745"/>
      <c r="AE9" s="745"/>
      <c r="AF9" s="745"/>
      <c r="AG9" s="745"/>
      <c r="AH9" s="736"/>
      <c r="AI9" s="909"/>
      <c r="AJ9" s="736"/>
      <c r="AK9" s="922"/>
      <c r="AL9" s="921"/>
      <c r="AM9" s="1297"/>
      <c r="AN9" s="809" t="s">
        <v>348</v>
      </c>
      <c r="AO9" s="1242" t="s">
        <v>949</v>
      </c>
      <c r="AP9" s="444" t="s">
        <v>380</v>
      </c>
      <c r="AQ9" s="416" t="s">
        <v>104</v>
      </c>
      <c r="AR9" s="782" t="s">
        <v>61</v>
      </c>
      <c r="AS9" s="738">
        <v>0.25</v>
      </c>
      <c r="AT9" s="782" t="s">
        <v>56</v>
      </c>
      <c r="AU9" s="738">
        <v>0.15</v>
      </c>
      <c r="AV9" s="739">
        <v>0.4</v>
      </c>
      <c r="AW9" s="782" t="s">
        <v>57</v>
      </c>
      <c r="AX9" s="782" t="s">
        <v>58</v>
      </c>
      <c r="AY9" s="782" t="s">
        <v>59</v>
      </c>
      <c r="AZ9" s="751">
        <v>0.14399999999999999</v>
      </c>
      <c r="BA9" s="740" t="s">
        <v>113</v>
      </c>
      <c r="BB9" s="739">
        <v>0.6</v>
      </c>
      <c r="BC9" s="740" t="s">
        <v>124</v>
      </c>
      <c r="BD9" s="741" t="s">
        <v>127</v>
      </c>
      <c r="BE9" s="917"/>
      <c r="BF9" s="909"/>
      <c r="BG9" s="909"/>
      <c r="BH9" s="909"/>
      <c r="BI9" s="1298"/>
      <c r="BJ9" s="1298"/>
      <c r="BK9" s="737"/>
      <c r="BL9" s="1299"/>
    </row>
    <row r="10" spans="1:69" ht="82.5" customHeight="1" thickBot="1" x14ac:dyDescent="0.35">
      <c r="B10" s="930"/>
      <c r="C10" s="1123"/>
      <c r="D10" s="882"/>
      <c r="E10" s="879"/>
      <c r="F10" s="877"/>
      <c r="G10" s="932"/>
      <c r="H10" s="889"/>
      <c r="I10" s="1296"/>
      <c r="J10" s="1296"/>
      <c r="K10" s="895"/>
      <c r="L10" s="889"/>
      <c r="M10" s="893"/>
      <c r="N10" s="891"/>
      <c r="O10" s="784"/>
      <c r="P10" s="784"/>
      <c r="Q10" s="784"/>
      <c r="R10" s="784"/>
      <c r="S10" s="784"/>
      <c r="T10" s="784"/>
      <c r="U10" s="784"/>
      <c r="V10" s="784"/>
      <c r="W10" s="784"/>
      <c r="X10" s="784"/>
      <c r="Y10" s="784"/>
      <c r="Z10" s="784"/>
      <c r="AA10" s="784"/>
      <c r="AB10" s="784"/>
      <c r="AC10" s="784"/>
      <c r="AD10" s="784"/>
      <c r="AE10" s="784"/>
      <c r="AF10" s="784"/>
      <c r="AG10" s="784"/>
      <c r="AH10" s="785"/>
      <c r="AI10" s="889"/>
      <c r="AJ10" s="785"/>
      <c r="AK10" s="887"/>
      <c r="AL10" s="907"/>
      <c r="AM10" s="905"/>
      <c r="AN10" s="633" t="s">
        <v>349</v>
      </c>
      <c r="AO10" s="1243" t="s">
        <v>554</v>
      </c>
      <c r="AP10" s="445" t="s">
        <v>380</v>
      </c>
      <c r="AQ10" s="786" t="s">
        <v>104</v>
      </c>
      <c r="AR10" s="787" t="s">
        <v>62</v>
      </c>
      <c r="AS10" s="742">
        <v>0.15</v>
      </c>
      <c r="AT10" s="787" t="s">
        <v>56</v>
      </c>
      <c r="AU10" s="742">
        <v>0.15</v>
      </c>
      <c r="AV10" s="788">
        <v>0.3</v>
      </c>
      <c r="AW10" s="787" t="s">
        <v>73</v>
      </c>
      <c r="AX10" s="787" t="s">
        <v>58</v>
      </c>
      <c r="AY10" s="787" t="s">
        <v>59</v>
      </c>
      <c r="AZ10" s="788">
        <v>0.1008</v>
      </c>
      <c r="BA10" s="789" t="s">
        <v>113</v>
      </c>
      <c r="BB10" s="788">
        <v>0.6</v>
      </c>
      <c r="BC10" s="789" t="s">
        <v>124</v>
      </c>
      <c r="BD10" s="746" t="s">
        <v>127</v>
      </c>
      <c r="BE10" s="897"/>
      <c r="BF10" s="889"/>
      <c r="BG10" s="889"/>
      <c r="BH10" s="889"/>
      <c r="BI10" s="1041"/>
      <c r="BJ10" s="1041"/>
      <c r="BK10" s="130"/>
      <c r="BL10" s="1023"/>
    </row>
    <row r="11" spans="1:69" ht="121.5" customHeight="1" thickBot="1" x14ac:dyDescent="0.35">
      <c r="B11" s="928" t="s">
        <v>191</v>
      </c>
      <c r="C11" s="1121" t="s">
        <v>205</v>
      </c>
      <c r="D11" s="880" t="s">
        <v>223</v>
      </c>
      <c r="E11" s="923" t="s">
        <v>74</v>
      </c>
      <c r="F11" s="876" t="s">
        <v>233</v>
      </c>
      <c r="G11" s="926" t="s">
        <v>384</v>
      </c>
      <c r="H11" s="888" t="s">
        <v>68</v>
      </c>
      <c r="I11" s="888" t="s">
        <v>386</v>
      </c>
      <c r="J11" s="888" t="s">
        <v>385</v>
      </c>
      <c r="K11" s="894" t="s">
        <v>102</v>
      </c>
      <c r="L11" s="888" t="s">
        <v>72</v>
      </c>
      <c r="M11" s="892" t="s">
        <v>90</v>
      </c>
      <c r="N11" s="890">
        <v>0.4</v>
      </c>
      <c r="O11" s="763" t="s">
        <v>53</v>
      </c>
      <c r="P11" s="763" t="s">
        <v>53</v>
      </c>
      <c r="Q11" s="763" t="s">
        <v>53</v>
      </c>
      <c r="R11" s="763" t="s">
        <v>53</v>
      </c>
      <c r="S11" s="763" t="s">
        <v>53</v>
      </c>
      <c r="T11" s="763" t="s">
        <v>53</v>
      </c>
      <c r="U11" s="763" t="s">
        <v>53</v>
      </c>
      <c r="V11" s="763" t="s">
        <v>54</v>
      </c>
      <c r="W11" s="763" t="s">
        <v>54</v>
      </c>
      <c r="X11" s="763" t="s">
        <v>53</v>
      </c>
      <c r="Y11" s="763" t="s">
        <v>53</v>
      </c>
      <c r="Z11" s="763" t="s">
        <v>53</v>
      </c>
      <c r="AA11" s="763" t="s">
        <v>53</v>
      </c>
      <c r="AB11" s="763" t="s">
        <v>53</v>
      </c>
      <c r="AC11" s="763" t="s">
        <v>53</v>
      </c>
      <c r="AD11" s="763" t="s">
        <v>54</v>
      </c>
      <c r="AE11" s="763" t="s">
        <v>53</v>
      </c>
      <c r="AF11" s="763" t="s">
        <v>53</v>
      </c>
      <c r="AG11" s="763" t="s">
        <v>54</v>
      </c>
      <c r="AH11" s="764"/>
      <c r="AI11" s="888" t="s">
        <v>360</v>
      </c>
      <c r="AJ11" s="764"/>
      <c r="AK11" s="886" t="s">
        <v>1127</v>
      </c>
      <c r="AL11" s="906">
        <v>0.2</v>
      </c>
      <c r="AM11" s="904" t="s">
        <v>90</v>
      </c>
      <c r="AN11" s="216" t="s">
        <v>84</v>
      </c>
      <c r="AO11" s="1241" t="s">
        <v>555</v>
      </c>
      <c r="AP11" s="446" t="s">
        <v>387</v>
      </c>
      <c r="AQ11" s="136" t="s">
        <v>104</v>
      </c>
      <c r="AR11" s="781" t="s">
        <v>61</v>
      </c>
      <c r="AS11" s="766">
        <v>0.25</v>
      </c>
      <c r="AT11" s="781" t="s">
        <v>56</v>
      </c>
      <c r="AU11" s="766">
        <v>0.15</v>
      </c>
      <c r="AV11" s="767">
        <v>0.4</v>
      </c>
      <c r="AW11" s="781" t="s">
        <v>57</v>
      </c>
      <c r="AX11" s="781" t="s">
        <v>58</v>
      </c>
      <c r="AY11" s="781" t="s">
        <v>59</v>
      </c>
      <c r="AZ11" s="767">
        <v>0.24</v>
      </c>
      <c r="BA11" s="768" t="s">
        <v>90</v>
      </c>
      <c r="BB11" s="767">
        <v>0.2</v>
      </c>
      <c r="BC11" s="768" t="s">
        <v>1127</v>
      </c>
      <c r="BD11" s="769" t="s">
        <v>90</v>
      </c>
      <c r="BE11" s="896" t="s">
        <v>115</v>
      </c>
      <c r="BF11" s="131" t="s">
        <v>389</v>
      </c>
      <c r="BG11" s="131" t="s">
        <v>389</v>
      </c>
      <c r="BH11" s="131" t="s">
        <v>389</v>
      </c>
      <c r="BI11" s="131" t="s">
        <v>389</v>
      </c>
      <c r="BJ11" s="131" t="s">
        <v>389</v>
      </c>
      <c r="BK11" s="790"/>
      <c r="BL11" s="1022" t="s">
        <v>390</v>
      </c>
    </row>
    <row r="12" spans="1:69" ht="118.5" customHeight="1" thickTop="1" thickBot="1" x14ac:dyDescent="0.35">
      <c r="B12" s="929"/>
      <c r="C12" s="1122"/>
      <c r="D12" s="881"/>
      <c r="E12" s="913"/>
      <c r="F12" s="877"/>
      <c r="G12" s="927"/>
      <c r="H12" s="889"/>
      <c r="I12" s="889"/>
      <c r="J12" s="889"/>
      <c r="K12" s="895"/>
      <c r="L12" s="889"/>
      <c r="M12" s="893"/>
      <c r="N12" s="891"/>
      <c r="O12" s="772"/>
      <c r="P12" s="772"/>
      <c r="Q12" s="772"/>
      <c r="R12" s="772"/>
      <c r="S12" s="772"/>
      <c r="T12" s="772"/>
      <c r="U12" s="772"/>
      <c r="V12" s="772"/>
      <c r="W12" s="772"/>
      <c r="X12" s="772"/>
      <c r="Y12" s="772"/>
      <c r="Z12" s="772"/>
      <c r="AA12" s="772"/>
      <c r="AB12" s="772"/>
      <c r="AC12" s="772"/>
      <c r="AD12" s="772"/>
      <c r="AE12" s="772"/>
      <c r="AF12" s="772"/>
      <c r="AG12" s="772"/>
      <c r="AH12" s="773"/>
      <c r="AI12" s="889"/>
      <c r="AJ12" s="773"/>
      <c r="AK12" s="887"/>
      <c r="AL12" s="907"/>
      <c r="AM12" s="905"/>
      <c r="AN12" s="809" t="s">
        <v>348</v>
      </c>
      <c r="AO12" s="316" t="s">
        <v>556</v>
      </c>
      <c r="AP12" s="447" t="s">
        <v>388</v>
      </c>
      <c r="AQ12" s="137" t="s">
        <v>104</v>
      </c>
      <c r="AR12" s="783" t="s">
        <v>61</v>
      </c>
      <c r="AS12" s="776">
        <v>0.25</v>
      </c>
      <c r="AT12" s="783" t="s">
        <v>56</v>
      </c>
      <c r="AU12" s="776">
        <v>0.15</v>
      </c>
      <c r="AV12" s="777">
        <v>0.4</v>
      </c>
      <c r="AW12" s="783" t="s">
        <v>57</v>
      </c>
      <c r="AX12" s="783" t="s">
        <v>58</v>
      </c>
      <c r="AY12" s="783" t="s">
        <v>59</v>
      </c>
      <c r="AZ12" s="751">
        <v>0.14399999999999999</v>
      </c>
      <c r="BA12" s="778" t="s">
        <v>113</v>
      </c>
      <c r="BB12" s="739">
        <v>0.2</v>
      </c>
      <c r="BC12" s="778" t="s">
        <v>1127</v>
      </c>
      <c r="BD12" s="779" t="s">
        <v>90</v>
      </c>
      <c r="BE12" s="897"/>
      <c r="BF12" s="672" t="s">
        <v>389</v>
      </c>
      <c r="BG12" s="672" t="s">
        <v>389</v>
      </c>
      <c r="BH12" s="672" t="s">
        <v>389</v>
      </c>
      <c r="BI12" s="672" t="s">
        <v>389</v>
      </c>
      <c r="BJ12" s="672" t="s">
        <v>389</v>
      </c>
      <c r="BK12" s="780"/>
      <c r="BL12" s="1023"/>
    </row>
    <row r="13" spans="1:69" ht="139.5" customHeight="1" thickBot="1" x14ac:dyDescent="0.35">
      <c r="B13" s="929"/>
      <c r="C13" s="1122"/>
      <c r="D13" s="881"/>
      <c r="E13" s="878" t="s">
        <v>74</v>
      </c>
      <c r="F13" s="876" t="s">
        <v>234</v>
      </c>
      <c r="G13" s="926" t="s">
        <v>395</v>
      </c>
      <c r="H13" s="888" t="s">
        <v>68</v>
      </c>
      <c r="I13" s="888" t="s">
        <v>392</v>
      </c>
      <c r="J13" s="888" t="s">
        <v>391</v>
      </c>
      <c r="K13" s="894" t="s">
        <v>102</v>
      </c>
      <c r="L13" s="888" t="s">
        <v>72</v>
      </c>
      <c r="M13" s="892" t="s">
        <v>90</v>
      </c>
      <c r="N13" s="890">
        <v>0.4</v>
      </c>
      <c r="O13" s="755"/>
      <c r="P13" s="755"/>
      <c r="Q13" s="755"/>
      <c r="R13" s="755"/>
      <c r="S13" s="755"/>
      <c r="T13" s="755"/>
      <c r="U13" s="755"/>
      <c r="V13" s="755"/>
      <c r="W13" s="755"/>
      <c r="X13" s="755"/>
      <c r="Y13" s="755"/>
      <c r="Z13" s="755"/>
      <c r="AA13" s="755"/>
      <c r="AB13" s="755"/>
      <c r="AC13" s="755"/>
      <c r="AD13" s="755"/>
      <c r="AE13" s="755"/>
      <c r="AF13" s="755"/>
      <c r="AG13" s="755"/>
      <c r="AH13" s="756"/>
      <c r="AI13" s="888" t="s">
        <v>361</v>
      </c>
      <c r="AJ13" s="756"/>
      <c r="AK13" s="886" t="s">
        <v>118</v>
      </c>
      <c r="AL13" s="906">
        <v>0.4</v>
      </c>
      <c r="AM13" s="904" t="s">
        <v>127</v>
      </c>
      <c r="AN13" s="216" t="s">
        <v>84</v>
      </c>
      <c r="AO13" s="847" t="s">
        <v>557</v>
      </c>
      <c r="AP13" s="448" t="s">
        <v>393</v>
      </c>
      <c r="AQ13" s="136" t="s">
        <v>104</v>
      </c>
      <c r="AR13" s="781" t="s">
        <v>61</v>
      </c>
      <c r="AS13" s="766">
        <v>0.25</v>
      </c>
      <c r="AT13" s="781" t="s">
        <v>56</v>
      </c>
      <c r="AU13" s="766">
        <v>0.15</v>
      </c>
      <c r="AV13" s="767">
        <v>0.4</v>
      </c>
      <c r="AW13" s="781" t="s">
        <v>73</v>
      </c>
      <c r="AX13" s="781" t="s">
        <v>58</v>
      </c>
      <c r="AY13" s="781" t="s">
        <v>59</v>
      </c>
      <c r="AZ13" s="767">
        <v>0.24</v>
      </c>
      <c r="BA13" s="768" t="s">
        <v>90</v>
      </c>
      <c r="BB13" s="767">
        <v>0.4</v>
      </c>
      <c r="BC13" s="768" t="s">
        <v>118</v>
      </c>
      <c r="BD13" s="769" t="s">
        <v>127</v>
      </c>
      <c r="BE13" s="896" t="s">
        <v>60</v>
      </c>
      <c r="BF13" s="793" t="s">
        <v>396</v>
      </c>
      <c r="BG13" s="793" t="s">
        <v>393</v>
      </c>
      <c r="BH13" s="131" t="s">
        <v>397</v>
      </c>
      <c r="BI13" s="711">
        <v>44564</v>
      </c>
      <c r="BJ13" s="711">
        <v>44926</v>
      </c>
      <c r="BK13" s="790"/>
      <c r="BL13" s="1022" t="s">
        <v>394</v>
      </c>
    </row>
    <row r="14" spans="1:69" ht="80.25" customHeight="1" thickTop="1" thickBot="1" x14ac:dyDescent="0.35">
      <c r="B14" s="929"/>
      <c r="C14" s="1122"/>
      <c r="D14" s="881"/>
      <c r="E14" s="913"/>
      <c r="F14" s="877"/>
      <c r="G14" s="927"/>
      <c r="H14" s="889"/>
      <c r="I14" s="889"/>
      <c r="J14" s="889"/>
      <c r="K14" s="895"/>
      <c r="L14" s="889"/>
      <c r="M14" s="893"/>
      <c r="N14" s="891"/>
      <c r="O14" s="784" t="s">
        <v>53</v>
      </c>
      <c r="P14" s="784" t="s">
        <v>53</v>
      </c>
      <c r="Q14" s="784" t="s">
        <v>53</v>
      </c>
      <c r="R14" s="784" t="s">
        <v>53</v>
      </c>
      <c r="S14" s="784" t="s">
        <v>53</v>
      </c>
      <c r="T14" s="784" t="s">
        <v>53</v>
      </c>
      <c r="U14" s="784" t="s">
        <v>53</v>
      </c>
      <c r="V14" s="784" t="s">
        <v>54</v>
      </c>
      <c r="W14" s="784" t="s">
        <v>54</v>
      </c>
      <c r="X14" s="784" t="s">
        <v>53</v>
      </c>
      <c r="Y14" s="784" t="s">
        <v>53</v>
      </c>
      <c r="Z14" s="784" t="s">
        <v>53</v>
      </c>
      <c r="AA14" s="784" t="s">
        <v>53</v>
      </c>
      <c r="AB14" s="784" t="s">
        <v>53</v>
      </c>
      <c r="AC14" s="784" t="s">
        <v>53</v>
      </c>
      <c r="AD14" s="784" t="s">
        <v>54</v>
      </c>
      <c r="AE14" s="784" t="s">
        <v>53</v>
      </c>
      <c r="AF14" s="784" t="s">
        <v>53</v>
      </c>
      <c r="AG14" s="784" t="s">
        <v>54</v>
      </c>
      <c r="AH14" s="785"/>
      <c r="AI14" s="889"/>
      <c r="AJ14" s="785"/>
      <c r="AK14" s="887"/>
      <c r="AL14" s="907"/>
      <c r="AM14" s="905"/>
      <c r="AN14" s="808" t="s">
        <v>348</v>
      </c>
      <c r="AO14" s="1244" t="s">
        <v>558</v>
      </c>
      <c r="AP14" s="449" t="s">
        <v>393</v>
      </c>
      <c r="AQ14" s="137" t="s">
        <v>104</v>
      </c>
      <c r="AR14" s="783" t="s">
        <v>61</v>
      </c>
      <c r="AS14" s="776">
        <v>0.25</v>
      </c>
      <c r="AT14" s="783" t="s">
        <v>69</v>
      </c>
      <c r="AU14" s="776">
        <v>0.25</v>
      </c>
      <c r="AV14" s="777">
        <v>0.5</v>
      </c>
      <c r="AW14" s="792" t="s">
        <v>73</v>
      </c>
      <c r="AX14" s="792" t="s">
        <v>58</v>
      </c>
      <c r="AY14" s="792" t="s">
        <v>59</v>
      </c>
      <c r="AZ14" s="794">
        <v>0.12</v>
      </c>
      <c r="BA14" s="778" t="s">
        <v>113</v>
      </c>
      <c r="BB14" s="777">
        <v>0.4</v>
      </c>
      <c r="BC14" s="778" t="s">
        <v>118</v>
      </c>
      <c r="BD14" s="779" t="s">
        <v>90</v>
      </c>
      <c r="BE14" s="897"/>
      <c r="BF14" s="672" t="s">
        <v>389</v>
      </c>
      <c r="BG14" s="672" t="s">
        <v>389</v>
      </c>
      <c r="BH14" s="672" t="s">
        <v>389</v>
      </c>
      <c r="BI14" s="672" t="s">
        <v>389</v>
      </c>
      <c r="BJ14" s="672" t="s">
        <v>389</v>
      </c>
      <c r="BK14" s="780"/>
      <c r="BL14" s="1023"/>
    </row>
    <row r="15" spans="1:69" ht="135.75" customHeight="1" thickBot="1" x14ac:dyDescent="0.35">
      <c r="B15" s="929"/>
      <c r="C15" s="1122"/>
      <c r="D15" s="881"/>
      <c r="E15" s="878" t="s">
        <v>74</v>
      </c>
      <c r="F15" s="876" t="s">
        <v>235</v>
      </c>
      <c r="G15" s="931" t="s">
        <v>398</v>
      </c>
      <c r="H15" s="888" t="s">
        <v>68</v>
      </c>
      <c r="I15" s="894" t="s">
        <v>399</v>
      </c>
      <c r="J15" s="894" t="s">
        <v>400</v>
      </c>
      <c r="K15" s="894" t="s">
        <v>102</v>
      </c>
      <c r="L15" s="888" t="s">
        <v>72</v>
      </c>
      <c r="M15" s="892" t="s">
        <v>90</v>
      </c>
      <c r="N15" s="890">
        <v>0.4</v>
      </c>
      <c r="O15" s="763" t="s">
        <v>53</v>
      </c>
      <c r="P15" s="763" t="s">
        <v>53</v>
      </c>
      <c r="Q15" s="763" t="s">
        <v>53</v>
      </c>
      <c r="R15" s="763" t="s">
        <v>53</v>
      </c>
      <c r="S15" s="763" t="s">
        <v>53</v>
      </c>
      <c r="T15" s="763" t="s">
        <v>53</v>
      </c>
      <c r="U15" s="763" t="s">
        <v>53</v>
      </c>
      <c r="V15" s="763" t="s">
        <v>54</v>
      </c>
      <c r="W15" s="763" t="s">
        <v>54</v>
      </c>
      <c r="X15" s="763" t="s">
        <v>53</v>
      </c>
      <c r="Y15" s="763" t="s">
        <v>53</v>
      </c>
      <c r="Z15" s="763" t="s">
        <v>53</v>
      </c>
      <c r="AA15" s="763" t="s">
        <v>53</v>
      </c>
      <c r="AB15" s="763" t="s">
        <v>53</v>
      </c>
      <c r="AC15" s="763" t="s">
        <v>53</v>
      </c>
      <c r="AD15" s="763" t="s">
        <v>54</v>
      </c>
      <c r="AE15" s="763" t="s">
        <v>53</v>
      </c>
      <c r="AF15" s="763" t="s">
        <v>53</v>
      </c>
      <c r="AG15" s="763" t="s">
        <v>54</v>
      </c>
      <c r="AH15" s="764"/>
      <c r="AI15" s="888" t="s">
        <v>362</v>
      </c>
      <c r="AJ15" s="764"/>
      <c r="AK15" s="886" t="s">
        <v>124</v>
      </c>
      <c r="AL15" s="906">
        <v>0.6</v>
      </c>
      <c r="AM15" s="904" t="s">
        <v>127</v>
      </c>
      <c r="AN15" s="216" t="s">
        <v>84</v>
      </c>
      <c r="AO15" s="847" t="s">
        <v>950</v>
      </c>
      <c r="AP15" s="450" t="s">
        <v>401</v>
      </c>
      <c r="AQ15" s="801" t="s">
        <v>104</v>
      </c>
      <c r="AR15" s="781" t="s">
        <v>61</v>
      </c>
      <c r="AS15" s="766">
        <v>0.25</v>
      </c>
      <c r="AT15" s="781" t="s">
        <v>56</v>
      </c>
      <c r="AU15" s="766">
        <v>0.15</v>
      </c>
      <c r="AV15" s="767">
        <v>0.4</v>
      </c>
      <c r="AW15" s="781" t="s">
        <v>57</v>
      </c>
      <c r="AX15" s="781" t="s">
        <v>58</v>
      </c>
      <c r="AY15" s="781" t="s">
        <v>59</v>
      </c>
      <c r="AZ15" s="767">
        <v>0.24</v>
      </c>
      <c r="BA15" s="768" t="s">
        <v>90</v>
      </c>
      <c r="BB15" s="767">
        <v>0.6</v>
      </c>
      <c r="BC15" s="768" t="s">
        <v>124</v>
      </c>
      <c r="BD15" s="769" t="s">
        <v>127</v>
      </c>
      <c r="BE15" s="896" t="s">
        <v>60</v>
      </c>
      <c r="BF15" s="888" t="s">
        <v>951</v>
      </c>
      <c r="BG15" s="888" t="s">
        <v>403</v>
      </c>
      <c r="BH15" s="888" t="s">
        <v>402</v>
      </c>
      <c r="BI15" s="1040">
        <v>44564</v>
      </c>
      <c r="BJ15" s="1040">
        <v>44926</v>
      </c>
      <c r="BK15" s="142"/>
      <c r="BL15" s="1022" t="s">
        <v>404</v>
      </c>
    </row>
    <row r="16" spans="1:69" ht="91.5" customHeight="1" thickTop="1" thickBot="1" x14ac:dyDescent="0.35">
      <c r="B16" s="929"/>
      <c r="C16" s="1122"/>
      <c r="D16" s="881"/>
      <c r="E16" s="913"/>
      <c r="F16" s="877"/>
      <c r="G16" s="932"/>
      <c r="H16" s="889"/>
      <c r="I16" s="895"/>
      <c r="J16" s="895"/>
      <c r="K16" s="895"/>
      <c r="L16" s="889"/>
      <c r="M16" s="893"/>
      <c r="N16" s="891"/>
      <c r="O16" s="772" t="s">
        <v>53</v>
      </c>
      <c r="P16" s="772" t="s">
        <v>53</v>
      </c>
      <c r="Q16" s="772" t="s">
        <v>53</v>
      </c>
      <c r="R16" s="772" t="s">
        <v>53</v>
      </c>
      <c r="S16" s="772" t="s">
        <v>53</v>
      </c>
      <c r="T16" s="772" t="s">
        <v>53</v>
      </c>
      <c r="U16" s="772" t="s">
        <v>53</v>
      </c>
      <c r="V16" s="772" t="s">
        <v>54</v>
      </c>
      <c r="W16" s="772" t="s">
        <v>54</v>
      </c>
      <c r="X16" s="772" t="s">
        <v>53</v>
      </c>
      <c r="Y16" s="772" t="s">
        <v>53</v>
      </c>
      <c r="Z16" s="772" t="s">
        <v>53</v>
      </c>
      <c r="AA16" s="772" t="s">
        <v>53</v>
      </c>
      <c r="AB16" s="772" t="s">
        <v>53</v>
      </c>
      <c r="AC16" s="772" t="s">
        <v>53</v>
      </c>
      <c r="AD16" s="772" t="s">
        <v>54</v>
      </c>
      <c r="AE16" s="772" t="s">
        <v>53</v>
      </c>
      <c r="AF16" s="772" t="s">
        <v>53</v>
      </c>
      <c r="AG16" s="772" t="s">
        <v>54</v>
      </c>
      <c r="AH16" s="773"/>
      <c r="AI16" s="889"/>
      <c r="AJ16" s="773"/>
      <c r="AK16" s="887"/>
      <c r="AL16" s="907"/>
      <c r="AM16" s="905"/>
      <c r="AN16" s="809" t="s">
        <v>348</v>
      </c>
      <c r="AO16" s="848" t="s">
        <v>559</v>
      </c>
      <c r="AP16" s="698" t="s">
        <v>401</v>
      </c>
      <c r="AQ16" s="807" t="s">
        <v>104</v>
      </c>
      <c r="AR16" s="783" t="s">
        <v>61</v>
      </c>
      <c r="AS16" s="776">
        <v>0.25</v>
      </c>
      <c r="AT16" s="783" t="s">
        <v>56</v>
      </c>
      <c r="AU16" s="776">
        <v>0.15</v>
      </c>
      <c r="AV16" s="777">
        <v>0.4</v>
      </c>
      <c r="AW16" s="792" t="s">
        <v>57</v>
      </c>
      <c r="AX16" s="792" t="s">
        <v>58</v>
      </c>
      <c r="AY16" s="792" t="s">
        <v>59</v>
      </c>
      <c r="AZ16" s="794">
        <v>0.14399999999999999</v>
      </c>
      <c r="BA16" s="778" t="s">
        <v>113</v>
      </c>
      <c r="BB16" s="777">
        <v>0.6</v>
      </c>
      <c r="BC16" s="778" t="s">
        <v>124</v>
      </c>
      <c r="BD16" s="779" t="s">
        <v>127</v>
      </c>
      <c r="BE16" s="897"/>
      <c r="BF16" s="889"/>
      <c r="BG16" s="889"/>
      <c r="BH16" s="889"/>
      <c r="BI16" s="1041"/>
      <c r="BJ16" s="1041"/>
      <c r="BK16" s="780"/>
      <c r="BL16" s="1023"/>
    </row>
    <row r="17" spans="2:64" ht="126" customHeight="1" thickBot="1" x14ac:dyDescent="0.35">
      <c r="B17" s="929"/>
      <c r="C17" s="1122"/>
      <c r="D17" s="881"/>
      <c r="E17" s="878" t="s">
        <v>74</v>
      </c>
      <c r="F17" s="876" t="s">
        <v>236</v>
      </c>
      <c r="G17" s="926" t="s">
        <v>408</v>
      </c>
      <c r="H17" s="888" t="s">
        <v>68</v>
      </c>
      <c r="I17" s="894" t="s">
        <v>405</v>
      </c>
      <c r="J17" s="894" t="s">
        <v>406</v>
      </c>
      <c r="K17" s="894" t="s">
        <v>102</v>
      </c>
      <c r="L17" s="888" t="s">
        <v>72</v>
      </c>
      <c r="M17" s="892" t="s">
        <v>90</v>
      </c>
      <c r="N17" s="890">
        <v>0.4</v>
      </c>
      <c r="O17" s="763" t="s">
        <v>53</v>
      </c>
      <c r="P17" s="763" t="s">
        <v>53</v>
      </c>
      <c r="Q17" s="763" t="s">
        <v>53</v>
      </c>
      <c r="R17" s="763" t="s">
        <v>53</v>
      </c>
      <c r="S17" s="763" t="s">
        <v>53</v>
      </c>
      <c r="T17" s="763" t="s">
        <v>53</v>
      </c>
      <c r="U17" s="763" t="s">
        <v>53</v>
      </c>
      <c r="V17" s="763" t="s">
        <v>54</v>
      </c>
      <c r="W17" s="763" t="s">
        <v>54</v>
      </c>
      <c r="X17" s="763" t="s">
        <v>53</v>
      </c>
      <c r="Y17" s="763" t="s">
        <v>53</v>
      </c>
      <c r="Z17" s="763" t="s">
        <v>53</v>
      </c>
      <c r="AA17" s="763" t="s">
        <v>53</v>
      </c>
      <c r="AB17" s="763" t="s">
        <v>53</v>
      </c>
      <c r="AC17" s="763" t="s">
        <v>53</v>
      </c>
      <c r="AD17" s="763" t="s">
        <v>54</v>
      </c>
      <c r="AE17" s="763" t="s">
        <v>53</v>
      </c>
      <c r="AF17" s="763" t="s">
        <v>53</v>
      </c>
      <c r="AG17" s="763" t="s">
        <v>54</v>
      </c>
      <c r="AH17" s="764"/>
      <c r="AI17" s="888" t="s">
        <v>360</v>
      </c>
      <c r="AJ17" s="764"/>
      <c r="AK17" s="886" t="s">
        <v>1127</v>
      </c>
      <c r="AL17" s="906">
        <v>0.2</v>
      </c>
      <c r="AM17" s="904" t="s">
        <v>90</v>
      </c>
      <c r="AN17" s="216" t="s">
        <v>84</v>
      </c>
      <c r="AO17" s="847" t="s">
        <v>952</v>
      </c>
      <c r="AP17" s="698" t="s">
        <v>387</v>
      </c>
      <c r="AQ17" s="801" t="s">
        <v>104</v>
      </c>
      <c r="AR17" s="781" t="s">
        <v>61</v>
      </c>
      <c r="AS17" s="766">
        <v>0.25</v>
      </c>
      <c r="AT17" s="781" t="s">
        <v>56</v>
      </c>
      <c r="AU17" s="766">
        <v>0.15</v>
      </c>
      <c r="AV17" s="767">
        <v>0.4</v>
      </c>
      <c r="AW17" s="781" t="s">
        <v>57</v>
      </c>
      <c r="AX17" s="781" t="s">
        <v>58</v>
      </c>
      <c r="AY17" s="781" t="s">
        <v>59</v>
      </c>
      <c r="AZ17" s="767">
        <v>0.24</v>
      </c>
      <c r="BA17" s="768" t="s">
        <v>90</v>
      </c>
      <c r="BB17" s="767">
        <v>0.2</v>
      </c>
      <c r="BC17" s="768" t="s">
        <v>1127</v>
      </c>
      <c r="BD17" s="769" t="s">
        <v>90</v>
      </c>
      <c r="BE17" s="896" t="s">
        <v>115</v>
      </c>
      <c r="BF17" s="131" t="s">
        <v>389</v>
      </c>
      <c r="BG17" s="131" t="s">
        <v>389</v>
      </c>
      <c r="BH17" s="131" t="s">
        <v>389</v>
      </c>
      <c r="BI17" s="131" t="s">
        <v>389</v>
      </c>
      <c r="BJ17" s="131" t="s">
        <v>389</v>
      </c>
      <c r="BK17" s="790"/>
      <c r="BL17" s="1022" t="s">
        <v>404</v>
      </c>
    </row>
    <row r="18" spans="2:64" ht="133.5" customHeight="1" thickTop="1" thickBot="1" x14ac:dyDescent="0.35">
      <c r="B18" s="930"/>
      <c r="C18" s="1123"/>
      <c r="D18" s="882"/>
      <c r="E18" s="879"/>
      <c r="F18" s="877"/>
      <c r="G18" s="927"/>
      <c r="H18" s="889"/>
      <c r="I18" s="895"/>
      <c r="J18" s="895"/>
      <c r="K18" s="895"/>
      <c r="L18" s="889"/>
      <c r="M18" s="893"/>
      <c r="N18" s="891"/>
      <c r="O18" s="772" t="s">
        <v>53</v>
      </c>
      <c r="P18" s="772" t="s">
        <v>53</v>
      </c>
      <c r="Q18" s="772" t="s">
        <v>53</v>
      </c>
      <c r="R18" s="772" t="s">
        <v>53</v>
      </c>
      <c r="S18" s="772" t="s">
        <v>53</v>
      </c>
      <c r="T18" s="772" t="s">
        <v>53</v>
      </c>
      <c r="U18" s="772" t="s">
        <v>53</v>
      </c>
      <c r="V18" s="772" t="s">
        <v>54</v>
      </c>
      <c r="W18" s="772" t="s">
        <v>54</v>
      </c>
      <c r="X18" s="772" t="s">
        <v>53</v>
      </c>
      <c r="Y18" s="772" t="s">
        <v>53</v>
      </c>
      <c r="Z18" s="772" t="s">
        <v>53</v>
      </c>
      <c r="AA18" s="772" t="s">
        <v>53</v>
      </c>
      <c r="AB18" s="772" t="s">
        <v>53</v>
      </c>
      <c r="AC18" s="772" t="s">
        <v>53</v>
      </c>
      <c r="AD18" s="772" t="s">
        <v>54</v>
      </c>
      <c r="AE18" s="772" t="s">
        <v>53</v>
      </c>
      <c r="AF18" s="772" t="s">
        <v>53</v>
      </c>
      <c r="AG18" s="772" t="s">
        <v>54</v>
      </c>
      <c r="AH18" s="773"/>
      <c r="AI18" s="889"/>
      <c r="AJ18" s="773"/>
      <c r="AK18" s="887"/>
      <c r="AL18" s="907"/>
      <c r="AM18" s="905"/>
      <c r="AN18" s="809" t="s">
        <v>348</v>
      </c>
      <c r="AO18" s="848" t="s">
        <v>560</v>
      </c>
      <c r="AP18" s="450" t="s">
        <v>407</v>
      </c>
      <c r="AQ18" s="807" t="s">
        <v>104</v>
      </c>
      <c r="AR18" s="783" t="s">
        <v>61</v>
      </c>
      <c r="AS18" s="776">
        <v>0.25</v>
      </c>
      <c r="AT18" s="783" t="s">
        <v>56</v>
      </c>
      <c r="AU18" s="776">
        <v>0.15</v>
      </c>
      <c r="AV18" s="777">
        <v>0.4</v>
      </c>
      <c r="AW18" s="792" t="s">
        <v>57</v>
      </c>
      <c r="AX18" s="792" t="s">
        <v>58</v>
      </c>
      <c r="AY18" s="792" t="s">
        <v>59</v>
      </c>
      <c r="AZ18" s="794">
        <v>0.14399999999999999</v>
      </c>
      <c r="BA18" s="778" t="s">
        <v>113</v>
      </c>
      <c r="BB18" s="777">
        <v>0.2</v>
      </c>
      <c r="BC18" s="778" t="s">
        <v>1127</v>
      </c>
      <c r="BD18" s="779" t="s">
        <v>90</v>
      </c>
      <c r="BE18" s="897"/>
      <c r="BF18" s="672" t="s">
        <v>389</v>
      </c>
      <c r="BG18" s="672" t="s">
        <v>389</v>
      </c>
      <c r="BH18" s="672" t="s">
        <v>389</v>
      </c>
      <c r="BI18" s="672" t="s">
        <v>389</v>
      </c>
      <c r="BJ18" s="672" t="s">
        <v>389</v>
      </c>
      <c r="BK18" s="780"/>
      <c r="BL18" s="1023"/>
    </row>
    <row r="19" spans="2:64" ht="131.25" customHeight="1" thickBot="1" x14ac:dyDescent="0.35">
      <c r="B19" s="928" t="s">
        <v>204</v>
      </c>
      <c r="C19" s="1121" t="s">
        <v>206</v>
      </c>
      <c r="D19" s="880" t="s">
        <v>224</v>
      </c>
      <c r="E19" s="923" t="s">
        <v>74</v>
      </c>
      <c r="F19" s="876" t="s">
        <v>237</v>
      </c>
      <c r="G19" s="1300" t="s">
        <v>953</v>
      </c>
      <c r="H19" s="1033" t="s">
        <v>68</v>
      </c>
      <c r="I19" s="1028" t="s">
        <v>409</v>
      </c>
      <c r="J19" s="1028" t="s">
        <v>410</v>
      </c>
      <c r="K19" s="1031" t="s">
        <v>102</v>
      </c>
      <c r="L19" s="1035" t="s">
        <v>72</v>
      </c>
      <c r="M19" s="892" t="s">
        <v>90</v>
      </c>
      <c r="N19" s="890">
        <v>0.4</v>
      </c>
      <c r="O19" s="763" t="s">
        <v>53</v>
      </c>
      <c r="P19" s="763" t="s">
        <v>53</v>
      </c>
      <c r="Q19" s="763" t="s">
        <v>53</v>
      </c>
      <c r="R19" s="763" t="s">
        <v>53</v>
      </c>
      <c r="S19" s="763" t="s">
        <v>53</v>
      </c>
      <c r="T19" s="763" t="s">
        <v>53</v>
      </c>
      <c r="U19" s="763" t="s">
        <v>53</v>
      </c>
      <c r="V19" s="763" t="s">
        <v>54</v>
      </c>
      <c r="W19" s="763" t="s">
        <v>54</v>
      </c>
      <c r="X19" s="763" t="s">
        <v>53</v>
      </c>
      <c r="Y19" s="763" t="s">
        <v>53</v>
      </c>
      <c r="Z19" s="763" t="s">
        <v>53</v>
      </c>
      <c r="AA19" s="763" t="s">
        <v>53</v>
      </c>
      <c r="AB19" s="763" t="s">
        <v>53</v>
      </c>
      <c r="AC19" s="763" t="s">
        <v>53</v>
      </c>
      <c r="AD19" s="763" t="s">
        <v>54</v>
      </c>
      <c r="AE19" s="763" t="s">
        <v>53</v>
      </c>
      <c r="AF19" s="763" t="s">
        <v>53</v>
      </c>
      <c r="AG19" s="763" t="s">
        <v>54</v>
      </c>
      <c r="AH19" s="764"/>
      <c r="AI19" s="888" t="s">
        <v>361</v>
      </c>
      <c r="AJ19" s="764"/>
      <c r="AK19" s="886" t="s">
        <v>118</v>
      </c>
      <c r="AL19" s="906">
        <v>0.4</v>
      </c>
      <c r="AM19" s="904" t="s">
        <v>127</v>
      </c>
      <c r="AN19" s="216" t="s">
        <v>84</v>
      </c>
      <c r="AO19" s="847" t="s">
        <v>1086</v>
      </c>
      <c r="AP19" s="452" t="s">
        <v>1260</v>
      </c>
      <c r="AQ19" s="801" t="s">
        <v>104</v>
      </c>
      <c r="AR19" s="781" t="s">
        <v>61</v>
      </c>
      <c r="AS19" s="766">
        <v>0.25</v>
      </c>
      <c r="AT19" s="781" t="s">
        <v>56</v>
      </c>
      <c r="AU19" s="766">
        <v>0.15</v>
      </c>
      <c r="AV19" s="767">
        <v>0.4</v>
      </c>
      <c r="AW19" s="781" t="s">
        <v>57</v>
      </c>
      <c r="AX19" s="781" t="s">
        <v>58</v>
      </c>
      <c r="AY19" s="781" t="s">
        <v>59</v>
      </c>
      <c r="AZ19" s="767">
        <v>0.24</v>
      </c>
      <c r="BA19" s="768" t="s">
        <v>90</v>
      </c>
      <c r="BB19" s="767">
        <v>0.4</v>
      </c>
      <c r="BC19" s="768" t="s">
        <v>118</v>
      </c>
      <c r="BD19" s="769" t="s">
        <v>127</v>
      </c>
      <c r="BE19" s="896" t="s">
        <v>115</v>
      </c>
      <c r="BF19" s="131" t="s">
        <v>389</v>
      </c>
      <c r="BG19" s="131" t="s">
        <v>389</v>
      </c>
      <c r="BH19" s="131" t="s">
        <v>389</v>
      </c>
      <c r="BI19" s="131" t="s">
        <v>389</v>
      </c>
      <c r="BJ19" s="131" t="s">
        <v>389</v>
      </c>
      <c r="BK19" s="790"/>
      <c r="BL19" s="1022" t="s">
        <v>1261</v>
      </c>
    </row>
    <row r="20" spans="2:64" ht="121.5" customHeight="1" thickTop="1" thickBot="1" x14ac:dyDescent="0.35">
      <c r="B20" s="929"/>
      <c r="C20" s="1122"/>
      <c r="D20" s="881"/>
      <c r="E20" s="913"/>
      <c r="F20" s="877"/>
      <c r="G20" s="1301"/>
      <c r="H20" s="1034"/>
      <c r="I20" s="1303"/>
      <c r="J20" s="1303"/>
      <c r="K20" s="1302"/>
      <c r="L20" s="1036"/>
      <c r="M20" s="893"/>
      <c r="N20" s="891"/>
      <c r="O20" s="772" t="s">
        <v>53</v>
      </c>
      <c r="P20" s="772" t="s">
        <v>53</v>
      </c>
      <c r="Q20" s="772" t="s">
        <v>53</v>
      </c>
      <c r="R20" s="772" t="s">
        <v>53</v>
      </c>
      <c r="S20" s="772" t="s">
        <v>53</v>
      </c>
      <c r="T20" s="772" t="s">
        <v>53</v>
      </c>
      <c r="U20" s="772" t="s">
        <v>53</v>
      </c>
      <c r="V20" s="772" t="s">
        <v>54</v>
      </c>
      <c r="W20" s="772" t="s">
        <v>54</v>
      </c>
      <c r="X20" s="772" t="s">
        <v>53</v>
      </c>
      <c r="Y20" s="772" t="s">
        <v>53</v>
      </c>
      <c r="Z20" s="772" t="s">
        <v>53</v>
      </c>
      <c r="AA20" s="772" t="s">
        <v>53</v>
      </c>
      <c r="AB20" s="772" t="s">
        <v>53</v>
      </c>
      <c r="AC20" s="772" t="s">
        <v>53</v>
      </c>
      <c r="AD20" s="772" t="s">
        <v>54</v>
      </c>
      <c r="AE20" s="772" t="s">
        <v>53</v>
      </c>
      <c r="AF20" s="772" t="s">
        <v>53</v>
      </c>
      <c r="AG20" s="772" t="s">
        <v>54</v>
      </c>
      <c r="AH20" s="773"/>
      <c r="AI20" s="889"/>
      <c r="AJ20" s="773"/>
      <c r="AK20" s="887"/>
      <c r="AL20" s="907"/>
      <c r="AM20" s="905"/>
      <c r="AN20" s="809" t="s">
        <v>348</v>
      </c>
      <c r="AO20" s="848" t="s">
        <v>1087</v>
      </c>
      <c r="AP20" s="452" t="s">
        <v>1260</v>
      </c>
      <c r="AQ20" s="807" t="s">
        <v>104</v>
      </c>
      <c r="AR20" s="783" t="s">
        <v>61</v>
      </c>
      <c r="AS20" s="776">
        <v>0.25</v>
      </c>
      <c r="AT20" s="783" t="s">
        <v>56</v>
      </c>
      <c r="AU20" s="776">
        <v>0.15</v>
      </c>
      <c r="AV20" s="777">
        <v>0.4</v>
      </c>
      <c r="AW20" s="792" t="s">
        <v>57</v>
      </c>
      <c r="AX20" s="792" t="s">
        <v>58</v>
      </c>
      <c r="AY20" s="792" t="s">
        <v>59</v>
      </c>
      <c r="AZ20" s="794">
        <v>0.14399999999999999</v>
      </c>
      <c r="BA20" s="778" t="s">
        <v>113</v>
      </c>
      <c r="BB20" s="777">
        <v>0.4</v>
      </c>
      <c r="BC20" s="778" t="s">
        <v>118</v>
      </c>
      <c r="BD20" s="779" t="s">
        <v>90</v>
      </c>
      <c r="BE20" s="897"/>
      <c r="BF20" s="672" t="s">
        <v>389</v>
      </c>
      <c r="BG20" s="672" t="s">
        <v>389</v>
      </c>
      <c r="BH20" s="672" t="s">
        <v>389</v>
      </c>
      <c r="BI20" s="672" t="s">
        <v>389</v>
      </c>
      <c r="BJ20" s="672" t="s">
        <v>389</v>
      </c>
      <c r="BK20" s="780"/>
      <c r="BL20" s="1023"/>
    </row>
    <row r="21" spans="2:64" ht="83.25" customHeight="1" thickBot="1" x14ac:dyDescent="0.35">
      <c r="B21" s="929"/>
      <c r="C21" s="1122"/>
      <c r="D21" s="881"/>
      <c r="E21" s="878" t="s">
        <v>74</v>
      </c>
      <c r="F21" s="876" t="s">
        <v>239</v>
      </c>
      <c r="G21" s="926" t="s">
        <v>1085</v>
      </c>
      <c r="H21" s="888" t="s">
        <v>68</v>
      </c>
      <c r="I21" s="888" t="s">
        <v>413</v>
      </c>
      <c r="J21" s="888" t="s">
        <v>414</v>
      </c>
      <c r="K21" s="894" t="s">
        <v>102</v>
      </c>
      <c r="L21" s="888" t="s">
        <v>72</v>
      </c>
      <c r="M21" s="892" t="s">
        <v>90</v>
      </c>
      <c r="N21" s="890">
        <v>0.4</v>
      </c>
      <c r="O21" s="755" t="s">
        <v>53</v>
      </c>
      <c r="P21" s="755" t="s">
        <v>53</v>
      </c>
      <c r="Q21" s="755" t="s">
        <v>53</v>
      </c>
      <c r="R21" s="755" t="s">
        <v>53</v>
      </c>
      <c r="S21" s="755" t="s">
        <v>53</v>
      </c>
      <c r="T21" s="755" t="s">
        <v>53</v>
      </c>
      <c r="U21" s="755" t="s">
        <v>53</v>
      </c>
      <c r="V21" s="755" t="s">
        <v>54</v>
      </c>
      <c r="W21" s="755" t="s">
        <v>54</v>
      </c>
      <c r="X21" s="755" t="s">
        <v>53</v>
      </c>
      <c r="Y21" s="755" t="s">
        <v>53</v>
      </c>
      <c r="Z21" s="755" t="s">
        <v>53</v>
      </c>
      <c r="AA21" s="755" t="s">
        <v>53</v>
      </c>
      <c r="AB21" s="755" t="s">
        <v>53</v>
      </c>
      <c r="AC21" s="755" t="s">
        <v>53</v>
      </c>
      <c r="AD21" s="755" t="s">
        <v>54</v>
      </c>
      <c r="AE21" s="755" t="s">
        <v>53</v>
      </c>
      <c r="AF21" s="755" t="s">
        <v>53</v>
      </c>
      <c r="AG21" s="755" t="s">
        <v>54</v>
      </c>
      <c r="AH21" s="756"/>
      <c r="AI21" s="888" t="s">
        <v>361</v>
      </c>
      <c r="AJ21" s="756"/>
      <c r="AK21" s="886" t="s">
        <v>118</v>
      </c>
      <c r="AL21" s="906">
        <v>0.4</v>
      </c>
      <c r="AM21" s="904" t="s">
        <v>127</v>
      </c>
      <c r="AN21" s="216" t="s">
        <v>84</v>
      </c>
      <c r="AO21" s="870" t="s">
        <v>561</v>
      </c>
      <c r="AP21" s="452" t="s">
        <v>1260</v>
      </c>
      <c r="AQ21" s="585" t="s">
        <v>104</v>
      </c>
      <c r="AR21" s="421" t="s">
        <v>61</v>
      </c>
      <c r="AS21" s="757">
        <v>0.25</v>
      </c>
      <c r="AT21" s="421" t="s">
        <v>56</v>
      </c>
      <c r="AU21" s="757">
        <v>0.15</v>
      </c>
      <c r="AV21" s="760">
        <v>0.4</v>
      </c>
      <c r="AW21" s="781" t="s">
        <v>73</v>
      </c>
      <c r="AX21" s="781" t="s">
        <v>58</v>
      </c>
      <c r="AY21" s="781" t="s">
        <v>59</v>
      </c>
      <c r="AZ21" s="760">
        <v>0.24</v>
      </c>
      <c r="BA21" s="761" t="s">
        <v>90</v>
      </c>
      <c r="BB21" s="760">
        <v>0.4</v>
      </c>
      <c r="BC21" s="761" t="s">
        <v>118</v>
      </c>
      <c r="BD21" s="747" t="s">
        <v>127</v>
      </c>
      <c r="BE21" s="896" t="s">
        <v>115</v>
      </c>
      <c r="BF21" s="131" t="s">
        <v>389</v>
      </c>
      <c r="BG21" s="131" t="s">
        <v>389</v>
      </c>
      <c r="BH21" s="131" t="s">
        <v>389</v>
      </c>
      <c r="BI21" s="131" t="s">
        <v>389</v>
      </c>
      <c r="BJ21" s="131" t="s">
        <v>389</v>
      </c>
      <c r="BK21" s="762"/>
      <c r="BL21" s="1022" t="s">
        <v>1090</v>
      </c>
    </row>
    <row r="22" spans="2:64" ht="78.75" customHeight="1" thickTop="1" thickBot="1" x14ac:dyDescent="0.35">
      <c r="B22" s="930"/>
      <c r="C22" s="1123"/>
      <c r="D22" s="882"/>
      <c r="E22" s="879"/>
      <c r="F22" s="877"/>
      <c r="G22" s="927"/>
      <c r="H22" s="889"/>
      <c r="I22" s="889"/>
      <c r="J22" s="889"/>
      <c r="K22" s="895"/>
      <c r="L22" s="889"/>
      <c r="M22" s="893"/>
      <c r="N22" s="891"/>
      <c r="O22" s="772" t="s">
        <v>53</v>
      </c>
      <c r="P22" s="772" t="s">
        <v>53</v>
      </c>
      <c r="Q22" s="772" t="s">
        <v>53</v>
      </c>
      <c r="R22" s="772" t="s">
        <v>53</v>
      </c>
      <c r="S22" s="772" t="s">
        <v>53</v>
      </c>
      <c r="T22" s="772" t="s">
        <v>53</v>
      </c>
      <c r="U22" s="772" t="s">
        <v>53</v>
      </c>
      <c r="V22" s="772" t="s">
        <v>54</v>
      </c>
      <c r="W22" s="772" t="s">
        <v>54</v>
      </c>
      <c r="X22" s="772" t="s">
        <v>53</v>
      </c>
      <c r="Y22" s="772" t="s">
        <v>53</v>
      </c>
      <c r="Z22" s="772" t="s">
        <v>53</v>
      </c>
      <c r="AA22" s="772" t="s">
        <v>53</v>
      </c>
      <c r="AB22" s="772" t="s">
        <v>53</v>
      </c>
      <c r="AC22" s="772" t="s">
        <v>53</v>
      </c>
      <c r="AD22" s="772" t="s">
        <v>54</v>
      </c>
      <c r="AE22" s="772" t="s">
        <v>53</v>
      </c>
      <c r="AF22" s="772" t="s">
        <v>53</v>
      </c>
      <c r="AG22" s="772" t="s">
        <v>54</v>
      </c>
      <c r="AH22" s="773"/>
      <c r="AI22" s="889"/>
      <c r="AJ22" s="773"/>
      <c r="AK22" s="887"/>
      <c r="AL22" s="907"/>
      <c r="AM22" s="905"/>
      <c r="AN22" s="809" t="s">
        <v>348</v>
      </c>
      <c r="AO22" s="848" t="s">
        <v>562</v>
      </c>
      <c r="AP22" s="452" t="s">
        <v>1260</v>
      </c>
      <c r="AQ22" s="807" t="s">
        <v>104</v>
      </c>
      <c r="AR22" s="783" t="s">
        <v>61</v>
      </c>
      <c r="AS22" s="776">
        <v>0.25</v>
      </c>
      <c r="AT22" s="783" t="s">
        <v>56</v>
      </c>
      <c r="AU22" s="776">
        <v>0.15</v>
      </c>
      <c r="AV22" s="777">
        <v>0.4</v>
      </c>
      <c r="AW22" s="792" t="s">
        <v>73</v>
      </c>
      <c r="AX22" s="792" t="s">
        <v>58</v>
      </c>
      <c r="AY22" s="792" t="s">
        <v>59</v>
      </c>
      <c r="AZ22" s="794">
        <v>0.14399999999999999</v>
      </c>
      <c r="BA22" s="778" t="s">
        <v>113</v>
      </c>
      <c r="BB22" s="777">
        <v>0.4</v>
      </c>
      <c r="BC22" s="778" t="s">
        <v>118</v>
      </c>
      <c r="BD22" s="779" t="s">
        <v>90</v>
      </c>
      <c r="BE22" s="897"/>
      <c r="BF22" s="672" t="s">
        <v>389</v>
      </c>
      <c r="BG22" s="672" t="s">
        <v>389</v>
      </c>
      <c r="BH22" s="672" t="s">
        <v>389</v>
      </c>
      <c r="BI22" s="672" t="s">
        <v>389</v>
      </c>
      <c r="BJ22" s="672" t="s">
        <v>389</v>
      </c>
      <c r="BK22" s="780"/>
      <c r="BL22" s="1023"/>
    </row>
    <row r="23" spans="2:64" ht="89.25" customHeight="1" thickBot="1" x14ac:dyDescent="0.35">
      <c r="B23" s="928" t="s">
        <v>193</v>
      </c>
      <c r="C23" s="1121" t="s">
        <v>215</v>
      </c>
      <c r="D23" s="880" t="s">
        <v>225</v>
      </c>
      <c r="E23" s="923" t="s">
        <v>74</v>
      </c>
      <c r="F23" s="876" t="s">
        <v>240</v>
      </c>
      <c r="G23" s="926" t="s">
        <v>430</v>
      </c>
      <c r="H23" s="888" t="s">
        <v>68</v>
      </c>
      <c r="I23" s="888" t="s">
        <v>415</v>
      </c>
      <c r="J23" s="888" t="s">
        <v>420</v>
      </c>
      <c r="K23" s="894" t="s">
        <v>356</v>
      </c>
      <c r="L23" s="888" t="s">
        <v>72</v>
      </c>
      <c r="M23" s="892" t="s">
        <v>90</v>
      </c>
      <c r="N23" s="890">
        <v>0.4</v>
      </c>
      <c r="O23" s="763" t="s">
        <v>53</v>
      </c>
      <c r="P23" s="763" t="s">
        <v>53</v>
      </c>
      <c r="Q23" s="763" t="s">
        <v>53</v>
      </c>
      <c r="R23" s="763" t="s">
        <v>53</v>
      </c>
      <c r="S23" s="763" t="s">
        <v>53</v>
      </c>
      <c r="T23" s="763" t="s">
        <v>53</v>
      </c>
      <c r="U23" s="763" t="s">
        <v>53</v>
      </c>
      <c r="V23" s="763" t="s">
        <v>54</v>
      </c>
      <c r="W23" s="763" t="s">
        <v>54</v>
      </c>
      <c r="X23" s="763" t="s">
        <v>53</v>
      </c>
      <c r="Y23" s="763" t="s">
        <v>53</v>
      </c>
      <c r="Z23" s="763" t="s">
        <v>53</v>
      </c>
      <c r="AA23" s="763" t="s">
        <v>53</v>
      </c>
      <c r="AB23" s="763" t="s">
        <v>53</v>
      </c>
      <c r="AC23" s="763" t="s">
        <v>53</v>
      </c>
      <c r="AD23" s="763" t="s">
        <v>54</v>
      </c>
      <c r="AE23" s="763" t="s">
        <v>53</v>
      </c>
      <c r="AF23" s="763" t="s">
        <v>53</v>
      </c>
      <c r="AG23" s="763" t="s">
        <v>54</v>
      </c>
      <c r="AH23" s="764"/>
      <c r="AI23" s="888" t="s">
        <v>362</v>
      </c>
      <c r="AJ23" s="764"/>
      <c r="AK23" s="886" t="s">
        <v>124</v>
      </c>
      <c r="AL23" s="906">
        <v>0.6</v>
      </c>
      <c r="AM23" s="904" t="s">
        <v>127</v>
      </c>
      <c r="AN23" s="216" t="s">
        <v>84</v>
      </c>
      <c r="AO23" s="847" t="s">
        <v>563</v>
      </c>
      <c r="AP23" s="450" t="s">
        <v>416</v>
      </c>
      <c r="AQ23" s="801" t="s">
        <v>106</v>
      </c>
      <c r="AR23" s="781" t="s">
        <v>55</v>
      </c>
      <c r="AS23" s="766">
        <v>0.1</v>
      </c>
      <c r="AT23" s="781" t="s">
        <v>56</v>
      </c>
      <c r="AU23" s="766">
        <v>0.15</v>
      </c>
      <c r="AV23" s="767">
        <v>0.25</v>
      </c>
      <c r="AW23" s="781" t="s">
        <v>73</v>
      </c>
      <c r="AX23" s="781" t="s">
        <v>65</v>
      </c>
      <c r="AY23" s="781" t="s">
        <v>59</v>
      </c>
      <c r="AZ23" s="767">
        <v>0.4</v>
      </c>
      <c r="BA23" s="768" t="s">
        <v>90</v>
      </c>
      <c r="BB23" s="767">
        <v>0.44999999999999996</v>
      </c>
      <c r="BC23" s="768" t="s">
        <v>124</v>
      </c>
      <c r="BD23" s="769" t="s">
        <v>127</v>
      </c>
      <c r="BE23" s="896" t="s">
        <v>60</v>
      </c>
      <c r="BF23" s="888" t="s">
        <v>418</v>
      </c>
      <c r="BG23" s="888" t="s">
        <v>419</v>
      </c>
      <c r="BH23" s="898" t="s">
        <v>397</v>
      </c>
      <c r="BI23" s="900">
        <v>44564</v>
      </c>
      <c r="BJ23" s="900">
        <v>44926</v>
      </c>
      <c r="BK23" s="803"/>
      <c r="BL23" s="1022" t="s">
        <v>431</v>
      </c>
    </row>
    <row r="24" spans="2:64" ht="101.25" customHeight="1" thickTop="1" thickBot="1" x14ac:dyDescent="0.35">
      <c r="B24" s="929"/>
      <c r="C24" s="1122"/>
      <c r="D24" s="881"/>
      <c r="E24" s="912"/>
      <c r="F24" s="911"/>
      <c r="G24" s="990"/>
      <c r="H24" s="909"/>
      <c r="I24" s="909"/>
      <c r="J24" s="909"/>
      <c r="K24" s="908"/>
      <c r="L24" s="909"/>
      <c r="M24" s="925"/>
      <c r="N24" s="924"/>
      <c r="O24" s="745" t="s">
        <v>53</v>
      </c>
      <c r="P24" s="745" t="s">
        <v>53</v>
      </c>
      <c r="Q24" s="745" t="s">
        <v>53</v>
      </c>
      <c r="R24" s="745" t="s">
        <v>53</v>
      </c>
      <c r="S24" s="745" t="s">
        <v>53</v>
      </c>
      <c r="T24" s="745" t="s">
        <v>53</v>
      </c>
      <c r="U24" s="745" t="s">
        <v>53</v>
      </c>
      <c r="V24" s="745" t="s">
        <v>54</v>
      </c>
      <c r="W24" s="745" t="s">
        <v>54</v>
      </c>
      <c r="X24" s="745" t="s">
        <v>53</v>
      </c>
      <c r="Y24" s="745" t="s">
        <v>53</v>
      </c>
      <c r="Z24" s="745" t="s">
        <v>53</v>
      </c>
      <c r="AA24" s="745" t="s">
        <v>53</v>
      </c>
      <c r="AB24" s="745" t="s">
        <v>53</v>
      </c>
      <c r="AC24" s="745" t="s">
        <v>53</v>
      </c>
      <c r="AD24" s="745" t="s">
        <v>54</v>
      </c>
      <c r="AE24" s="745" t="s">
        <v>53</v>
      </c>
      <c r="AF24" s="745" t="s">
        <v>53</v>
      </c>
      <c r="AG24" s="745" t="s">
        <v>54</v>
      </c>
      <c r="AH24" s="736"/>
      <c r="AI24" s="909"/>
      <c r="AJ24" s="736"/>
      <c r="AK24" s="922"/>
      <c r="AL24" s="921"/>
      <c r="AM24" s="1297"/>
      <c r="AN24" s="216" t="s">
        <v>348</v>
      </c>
      <c r="AO24" s="870" t="s">
        <v>564</v>
      </c>
      <c r="AP24" s="698" t="s">
        <v>416</v>
      </c>
      <c r="AQ24" s="840" t="s">
        <v>106</v>
      </c>
      <c r="AR24" s="782" t="s">
        <v>55</v>
      </c>
      <c r="AS24" s="738">
        <v>0.1</v>
      </c>
      <c r="AT24" s="782" t="s">
        <v>56</v>
      </c>
      <c r="AU24" s="738">
        <v>0.15</v>
      </c>
      <c r="AV24" s="739">
        <v>0.25</v>
      </c>
      <c r="AW24" s="782" t="s">
        <v>57</v>
      </c>
      <c r="AX24" s="782" t="s">
        <v>58</v>
      </c>
      <c r="AY24" s="782" t="s">
        <v>59</v>
      </c>
      <c r="AZ24" s="751">
        <v>0.4</v>
      </c>
      <c r="BA24" s="740" t="s">
        <v>90</v>
      </c>
      <c r="BB24" s="739">
        <v>0.33749999999999997</v>
      </c>
      <c r="BC24" s="740" t="s">
        <v>118</v>
      </c>
      <c r="BD24" s="741" t="s">
        <v>127</v>
      </c>
      <c r="BE24" s="917"/>
      <c r="BF24" s="909"/>
      <c r="BG24" s="909"/>
      <c r="BH24" s="915"/>
      <c r="BI24" s="916"/>
      <c r="BJ24" s="916"/>
      <c r="BK24" s="181"/>
      <c r="BL24" s="1299"/>
    </row>
    <row r="25" spans="2:64" ht="96" customHeight="1" thickTop="1" thickBot="1" x14ac:dyDescent="0.35">
      <c r="B25" s="929"/>
      <c r="C25" s="1122"/>
      <c r="D25" s="881"/>
      <c r="E25" s="913"/>
      <c r="F25" s="877"/>
      <c r="G25" s="927"/>
      <c r="H25" s="889"/>
      <c r="I25" s="889"/>
      <c r="J25" s="889"/>
      <c r="K25" s="895"/>
      <c r="L25" s="889"/>
      <c r="M25" s="893"/>
      <c r="N25" s="891"/>
      <c r="O25" s="772" t="s">
        <v>53</v>
      </c>
      <c r="P25" s="772" t="s">
        <v>53</v>
      </c>
      <c r="Q25" s="772" t="s">
        <v>53</v>
      </c>
      <c r="R25" s="772" t="s">
        <v>53</v>
      </c>
      <c r="S25" s="772" t="s">
        <v>53</v>
      </c>
      <c r="T25" s="772" t="s">
        <v>53</v>
      </c>
      <c r="U25" s="772" t="s">
        <v>53</v>
      </c>
      <c r="V25" s="772" t="s">
        <v>54</v>
      </c>
      <c r="W25" s="772" t="s">
        <v>54</v>
      </c>
      <c r="X25" s="772" t="s">
        <v>53</v>
      </c>
      <c r="Y25" s="772" t="s">
        <v>53</v>
      </c>
      <c r="Z25" s="772" t="s">
        <v>53</v>
      </c>
      <c r="AA25" s="772" t="s">
        <v>53</v>
      </c>
      <c r="AB25" s="772" t="s">
        <v>53</v>
      </c>
      <c r="AC25" s="772" t="s">
        <v>53</v>
      </c>
      <c r="AD25" s="772" t="s">
        <v>54</v>
      </c>
      <c r="AE25" s="772" t="s">
        <v>53</v>
      </c>
      <c r="AF25" s="772" t="s">
        <v>53</v>
      </c>
      <c r="AG25" s="772" t="s">
        <v>54</v>
      </c>
      <c r="AH25" s="773"/>
      <c r="AI25" s="889"/>
      <c r="AJ25" s="773"/>
      <c r="AK25" s="887"/>
      <c r="AL25" s="907"/>
      <c r="AM25" s="905"/>
      <c r="AN25" s="809" t="s">
        <v>349</v>
      </c>
      <c r="AO25" s="848" t="s">
        <v>565</v>
      </c>
      <c r="AP25" s="698" t="s">
        <v>421</v>
      </c>
      <c r="AQ25" s="807" t="s">
        <v>104</v>
      </c>
      <c r="AR25" s="783" t="s">
        <v>61</v>
      </c>
      <c r="AS25" s="776">
        <v>0.25</v>
      </c>
      <c r="AT25" s="783" t="s">
        <v>56</v>
      </c>
      <c r="AU25" s="776">
        <v>0.15</v>
      </c>
      <c r="AV25" s="777">
        <v>0.4</v>
      </c>
      <c r="AW25" s="783" t="s">
        <v>57</v>
      </c>
      <c r="AX25" s="783" t="s">
        <v>58</v>
      </c>
      <c r="AY25" s="783" t="s">
        <v>59</v>
      </c>
      <c r="AZ25" s="777">
        <v>0.24</v>
      </c>
      <c r="BA25" s="778" t="s">
        <v>90</v>
      </c>
      <c r="BB25" s="777">
        <v>0.33749999999999997</v>
      </c>
      <c r="BC25" s="778" t="s">
        <v>118</v>
      </c>
      <c r="BD25" s="779" t="s">
        <v>127</v>
      </c>
      <c r="BE25" s="897"/>
      <c r="BF25" s="889"/>
      <c r="BG25" s="889"/>
      <c r="BH25" s="899"/>
      <c r="BI25" s="901"/>
      <c r="BJ25" s="901"/>
      <c r="BK25" s="804"/>
      <c r="BL25" s="1023"/>
    </row>
    <row r="26" spans="2:64" ht="141" customHeight="1" thickBot="1" x14ac:dyDescent="0.35">
      <c r="B26" s="929"/>
      <c r="C26" s="1122"/>
      <c r="D26" s="881"/>
      <c r="E26" s="878" t="s">
        <v>74</v>
      </c>
      <c r="F26" s="876" t="s">
        <v>241</v>
      </c>
      <c r="G26" s="926" t="s">
        <v>432</v>
      </c>
      <c r="H26" s="888" t="s">
        <v>51</v>
      </c>
      <c r="I26" s="888" t="s">
        <v>422</v>
      </c>
      <c r="J26" s="888" t="s">
        <v>433</v>
      </c>
      <c r="K26" s="894" t="s">
        <v>102</v>
      </c>
      <c r="L26" s="888" t="s">
        <v>64</v>
      </c>
      <c r="M26" s="892" t="s">
        <v>123</v>
      </c>
      <c r="N26" s="890">
        <v>0.6</v>
      </c>
      <c r="O26" s="763" t="s">
        <v>53</v>
      </c>
      <c r="P26" s="763" t="s">
        <v>53</v>
      </c>
      <c r="Q26" s="763" t="s">
        <v>53</v>
      </c>
      <c r="R26" s="763" t="s">
        <v>53</v>
      </c>
      <c r="S26" s="763" t="s">
        <v>53</v>
      </c>
      <c r="T26" s="763" t="s">
        <v>53</v>
      </c>
      <c r="U26" s="763" t="s">
        <v>53</v>
      </c>
      <c r="V26" s="763" t="s">
        <v>54</v>
      </c>
      <c r="W26" s="763" t="s">
        <v>54</v>
      </c>
      <c r="X26" s="763" t="s">
        <v>53</v>
      </c>
      <c r="Y26" s="763" t="s">
        <v>53</v>
      </c>
      <c r="Z26" s="763" t="s">
        <v>53</v>
      </c>
      <c r="AA26" s="763" t="s">
        <v>53</v>
      </c>
      <c r="AB26" s="763" t="s">
        <v>53</v>
      </c>
      <c r="AC26" s="763" t="s">
        <v>53</v>
      </c>
      <c r="AD26" s="763" t="s">
        <v>54</v>
      </c>
      <c r="AE26" s="763" t="s">
        <v>53</v>
      </c>
      <c r="AF26" s="763" t="s">
        <v>53</v>
      </c>
      <c r="AG26" s="763" t="s">
        <v>54</v>
      </c>
      <c r="AH26" s="764"/>
      <c r="AI26" s="888" t="s">
        <v>362</v>
      </c>
      <c r="AJ26" s="764"/>
      <c r="AK26" s="886" t="s">
        <v>124</v>
      </c>
      <c r="AL26" s="906">
        <v>0.6</v>
      </c>
      <c r="AM26" s="904" t="s">
        <v>127</v>
      </c>
      <c r="AN26" s="216" t="s">
        <v>84</v>
      </c>
      <c r="AO26" s="847" t="s">
        <v>954</v>
      </c>
      <c r="AP26" s="450" t="s">
        <v>416</v>
      </c>
      <c r="AQ26" s="801" t="s">
        <v>104</v>
      </c>
      <c r="AR26" s="781" t="s">
        <v>62</v>
      </c>
      <c r="AS26" s="766">
        <v>0.15</v>
      </c>
      <c r="AT26" s="781" t="s">
        <v>56</v>
      </c>
      <c r="AU26" s="766">
        <v>0.15</v>
      </c>
      <c r="AV26" s="767">
        <v>0.3</v>
      </c>
      <c r="AW26" s="781" t="s">
        <v>57</v>
      </c>
      <c r="AX26" s="781" t="s">
        <v>58</v>
      </c>
      <c r="AY26" s="781" t="s">
        <v>59</v>
      </c>
      <c r="AZ26" s="767">
        <v>0.42</v>
      </c>
      <c r="BA26" s="768" t="s">
        <v>123</v>
      </c>
      <c r="BB26" s="767">
        <v>0.6</v>
      </c>
      <c r="BC26" s="768" t="s">
        <v>124</v>
      </c>
      <c r="BD26" s="769" t="s">
        <v>127</v>
      </c>
      <c r="BE26" s="896" t="s">
        <v>60</v>
      </c>
      <c r="BF26" s="888" t="s">
        <v>423</v>
      </c>
      <c r="BG26" s="888" t="s">
        <v>419</v>
      </c>
      <c r="BH26" s="888" t="s">
        <v>397</v>
      </c>
      <c r="BI26" s="935">
        <v>44564</v>
      </c>
      <c r="BJ26" s="935">
        <v>44926</v>
      </c>
      <c r="BK26" s="162"/>
      <c r="BL26" s="1022" t="s">
        <v>435</v>
      </c>
    </row>
    <row r="27" spans="2:64" ht="144.75" customHeight="1" thickTop="1" thickBot="1" x14ac:dyDescent="0.35">
      <c r="B27" s="929"/>
      <c r="C27" s="1122"/>
      <c r="D27" s="881"/>
      <c r="E27" s="913"/>
      <c r="F27" s="877"/>
      <c r="G27" s="927"/>
      <c r="H27" s="889"/>
      <c r="I27" s="889"/>
      <c r="J27" s="889"/>
      <c r="K27" s="895"/>
      <c r="L27" s="889"/>
      <c r="M27" s="893"/>
      <c r="N27" s="891"/>
      <c r="O27" s="796"/>
      <c r="P27" s="796"/>
      <c r="Q27" s="796"/>
      <c r="R27" s="796"/>
      <c r="S27" s="796"/>
      <c r="T27" s="796"/>
      <c r="U27" s="796"/>
      <c r="V27" s="796"/>
      <c r="W27" s="796"/>
      <c r="X27" s="796"/>
      <c r="Y27" s="796"/>
      <c r="Z27" s="796"/>
      <c r="AA27" s="796"/>
      <c r="AB27" s="796"/>
      <c r="AC27" s="796"/>
      <c r="AD27" s="796"/>
      <c r="AE27" s="796"/>
      <c r="AF27" s="796"/>
      <c r="AG27" s="796"/>
      <c r="AH27" s="797"/>
      <c r="AI27" s="889"/>
      <c r="AJ27" s="797"/>
      <c r="AK27" s="887"/>
      <c r="AL27" s="907"/>
      <c r="AM27" s="905"/>
      <c r="AN27" s="810" t="s">
        <v>348</v>
      </c>
      <c r="AO27" s="848" t="s">
        <v>955</v>
      </c>
      <c r="AP27" s="698" t="s">
        <v>434</v>
      </c>
      <c r="AQ27" s="696" t="s">
        <v>104</v>
      </c>
      <c r="AR27" s="792" t="s">
        <v>61</v>
      </c>
      <c r="AS27" s="774">
        <v>0.25</v>
      </c>
      <c r="AT27" s="792" t="s">
        <v>56</v>
      </c>
      <c r="AU27" s="774">
        <v>0.15</v>
      </c>
      <c r="AV27" s="799">
        <v>0.4</v>
      </c>
      <c r="AW27" s="783" t="s">
        <v>57</v>
      </c>
      <c r="AX27" s="783" t="s">
        <v>58</v>
      </c>
      <c r="AY27" s="783" t="s">
        <v>59</v>
      </c>
      <c r="AZ27" s="794">
        <v>0.252</v>
      </c>
      <c r="BA27" s="800" t="s">
        <v>90</v>
      </c>
      <c r="BB27" s="777">
        <v>0.6</v>
      </c>
      <c r="BC27" s="800" t="s">
        <v>124</v>
      </c>
      <c r="BD27" s="795" t="s">
        <v>127</v>
      </c>
      <c r="BE27" s="897"/>
      <c r="BF27" s="889"/>
      <c r="BG27" s="889"/>
      <c r="BH27" s="889"/>
      <c r="BI27" s="944"/>
      <c r="BJ27" s="944"/>
      <c r="BK27" s="169"/>
      <c r="BL27" s="1023"/>
    </row>
    <row r="28" spans="2:64" ht="172.5" customHeight="1" thickBot="1" x14ac:dyDescent="0.35">
      <c r="B28" s="929"/>
      <c r="C28" s="1122"/>
      <c r="D28" s="881"/>
      <c r="E28" s="878" t="s">
        <v>74</v>
      </c>
      <c r="F28" s="876" t="s">
        <v>243</v>
      </c>
      <c r="G28" s="926" t="s">
        <v>426</v>
      </c>
      <c r="H28" s="888" t="s">
        <v>68</v>
      </c>
      <c r="I28" s="888" t="s">
        <v>427</v>
      </c>
      <c r="J28" s="888" t="s">
        <v>428</v>
      </c>
      <c r="K28" s="894" t="s">
        <v>102</v>
      </c>
      <c r="L28" s="888" t="s">
        <v>72</v>
      </c>
      <c r="M28" s="892" t="s">
        <v>90</v>
      </c>
      <c r="N28" s="890">
        <v>0.4</v>
      </c>
      <c r="O28" s="763" t="s">
        <v>53</v>
      </c>
      <c r="P28" s="763" t="s">
        <v>53</v>
      </c>
      <c r="Q28" s="763" t="s">
        <v>53</v>
      </c>
      <c r="R28" s="763" t="s">
        <v>53</v>
      </c>
      <c r="S28" s="763" t="s">
        <v>53</v>
      </c>
      <c r="T28" s="763" t="s">
        <v>53</v>
      </c>
      <c r="U28" s="763" t="s">
        <v>53</v>
      </c>
      <c r="V28" s="763" t="s">
        <v>54</v>
      </c>
      <c r="W28" s="763" t="s">
        <v>54</v>
      </c>
      <c r="X28" s="763" t="s">
        <v>53</v>
      </c>
      <c r="Y28" s="763" t="s">
        <v>53</v>
      </c>
      <c r="Z28" s="763" t="s">
        <v>53</v>
      </c>
      <c r="AA28" s="763" t="s">
        <v>53</v>
      </c>
      <c r="AB28" s="763" t="s">
        <v>53</v>
      </c>
      <c r="AC28" s="763" t="s">
        <v>53</v>
      </c>
      <c r="AD28" s="763" t="s">
        <v>54</v>
      </c>
      <c r="AE28" s="763" t="s">
        <v>53</v>
      </c>
      <c r="AF28" s="763" t="s">
        <v>53</v>
      </c>
      <c r="AG28" s="763" t="s">
        <v>54</v>
      </c>
      <c r="AH28" s="764"/>
      <c r="AI28" s="888" t="s">
        <v>360</v>
      </c>
      <c r="AJ28" s="764"/>
      <c r="AK28" s="886" t="s">
        <v>1127</v>
      </c>
      <c r="AL28" s="906">
        <v>0.2</v>
      </c>
      <c r="AM28" s="904" t="s">
        <v>90</v>
      </c>
      <c r="AN28" s="809" t="s">
        <v>84</v>
      </c>
      <c r="AO28" s="1245" t="s">
        <v>956</v>
      </c>
      <c r="AP28" s="450" t="s">
        <v>429</v>
      </c>
      <c r="AQ28" s="801" t="s">
        <v>104</v>
      </c>
      <c r="AR28" s="781" t="s">
        <v>61</v>
      </c>
      <c r="AS28" s="766">
        <v>0.25</v>
      </c>
      <c r="AT28" s="781" t="s">
        <v>56</v>
      </c>
      <c r="AU28" s="766">
        <v>0.15</v>
      </c>
      <c r="AV28" s="767">
        <v>0.4</v>
      </c>
      <c r="AW28" s="781" t="s">
        <v>57</v>
      </c>
      <c r="AX28" s="781" t="s">
        <v>65</v>
      </c>
      <c r="AY28" s="781" t="s">
        <v>59</v>
      </c>
      <c r="AZ28" s="767">
        <v>0.24</v>
      </c>
      <c r="BA28" s="768" t="s">
        <v>90</v>
      </c>
      <c r="BB28" s="767">
        <v>0.2</v>
      </c>
      <c r="BC28" s="768" t="s">
        <v>1127</v>
      </c>
      <c r="BD28" s="769" t="s">
        <v>90</v>
      </c>
      <c r="BE28" s="896" t="s">
        <v>115</v>
      </c>
      <c r="BF28" s="131" t="s">
        <v>389</v>
      </c>
      <c r="BG28" s="131" t="s">
        <v>389</v>
      </c>
      <c r="BH28" s="131" t="s">
        <v>389</v>
      </c>
      <c r="BI28" s="131" t="s">
        <v>389</v>
      </c>
      <c r="BJ28" s="131" t="s">
        <v>389</v>
      </c>
      <c r="BK28" s="790"/>
      <c r="BL28" s="902" t="s">
        <v>444</v>
      </c>
    </row>
    <row r="29" spans="2:64" ht="209.25" customHeight="1" thickBot="1" x14ac:dyDescent="0.35">
      <c r="B29" s="929"/>
      <c r="C29" s="1122"/>
      <c r="D29" s="881"/>
      <c r="E29" s="912"/>
      <c r="F29" s="911"/>
      <c r="G29" s="990"/>
      <c r="H29" s="909"/>
      <c r="I29" s="909"/>
      <c r="J29" s="909"/>
      <c r="K29" s="908"/>
      <c r="L29" s="909"/>
      <c r="M29" s="925"/>
      <c r="N29" s="924"/>
      <c r="O29" s="745" t="s">
        <v>53</v>
      </c>
      <c r="P29" s="745" t="s">
        <v>53</v>
      </c>
      <c r="Q29" s="745" t="s">
        <v>53</v>
      </c>
      <c r="R29" s="745" t="s">
        <v>53</v>
      </c>
      <c r="S29" s="745" t="s">
        <v>53</v>
      </c>
      <c r="T29" s="745" t="s">
        <v>53</v>
      </c>
      <c r="U29" s="745" t="s">
        <v>53</v>
      </c>
      <c r="V29" s="745" t="s">
        <v>54</v>
      </c>
      <c r="W29" s="745" t="s">
        <v>54</v>
      </c>
      <c r="X29" s="745" t="s">
        <v>53</v>
      </c>
      <c r="Y29" s="745" t="s">
        <v>53</v>
      </c>
      <c r="Z29" s="745" t="s">
        <v>53</v>
      </c>
      <c r="AA29" s="745" t="s">
        <v>53</v>
      </c>
      <c r="AB29" s="745" t="s">
        <v>53</v>
      </c>
      <c r="AC29" s="745" t="s">
        <v>53</v>
      </c>
      <c r="AD29" s="745" t="s">
        <v>54</v>
      </c>
      <c r="AE29" s="745" t="s">
        <v>53</v>
      </c>
      <c r="AF29" s="745" t="s">
        <v>53</v>
      </c>
      <c r="AG29" s="745" t="s">
        <v>54</v>
      </c>
      <c r="AH29" s="736"/>
      <c r="AI29" s="909"/>
      <c r="AJ29" s="736"/>
      <c r="AK29" s="922"/>
      <c r="AL29" s="921"/>
      <c r="AM29" s="1297"/>
      <c r="AN29" s="810" t="s">
        <v>348</v>
      </c>
      <c r="AO29" s="316" t="s">
        <v>566</v>
      </c>
      <c r="AP29" s="450" t="s">
        <v>429</v>
      </c>
      <c r="AQ29" s="416" t="s">
        <v>104</v>
      </c>
      <c r="AR29" s="782" t="s">
        <v>62</v>
      </c>
      <c r="AS29" s="738">
        <v>0.15</v>
      </c>
      <c r="AT29" s="782" t="s">
        <v>56</v>
      </c>
      <c r="AU29" s="738">
        <v>0.15</v>
      </c>
      <c r="AV29" s="739">
        <v>0.3</v>
      </c>
      <c r="AW29" s="782" t="s">
        <v>73</v>
      </c>
      <c r="AX29" s="782" t="s">
        <v>58</v>
      </c>
      <c r="AY29" s="782" t="s">
        <v>59</v>
      </c>
      <c r="AZ29" s="751">
        <v>0.16799999999999998</v>
      </c>
      <c r="BA29" s="740" t="s">
        <v>113</v>
      </c>
      <c r="BB29" s="739">
        <v>0.2</v>
      </c>
      <c r="BC29" s="740" t="s">
        <v>1127</v>
      </c>
      <c r="BD29" s="741" t="s">
        <v>90</v>
      </c>
      <c r="BE29" s="917"/>
      <c r="BF29" s="806" t="s">
        <v>389</v>
      </c>
      <c r="BG29" s="806" t="s">
        <v>389</v>
      </c>
      <c r="BH29" s="806" t="s">
        <v>389</v>
      </c>
      <c r="BI29" s="806" t="s">
        <v>389</v>
      </c>
      <c r="BJ29" s="806" t="s">
        <v>389</v>
      </c>
      <c r="BK29" s="737"/>
      <c r="BL29" s="914"/>
    </row>
    <row r="30" spans="2:64" ht="221.25" customHeight="1" thickBot="1" x14ac:dyDescent="0.35">
      <c r="B30" s="929"/>
      <c r="C30" s="1122"/>
      <c r="D30" s="881"/>
      <c r="E30" s="913"/>
      <c r="F30" s="877"/>
      <c r="G30" s="927"/>
      <c r="H30" s="889"/>
      <c r="I30" s="889"/>
      <c r="J30" s="889"/>
      <c r="K30" s="895"/>
      <c r="L30" s="889"/>
      <c r="M30" s="893"/>
      <c r="N30" s="891"/>
      <c r="O30" s="772" t="s">
        <v>53</v>
      </c>
      <c r="P30" s="772" t="s">
        <v>53</v>
      </c>
      <c r="Q30" s="772" t="s">
        <v>53</v>
      </c>
      <c r="R30" s="772" t="s">
        <v>53</v>
      </c>
      <c r="S30" s="772" t="s">
        <v>53</v>
      </c>
      <c r="T30" s="772" t="s">
        <v>53</v>
      </c>
      <c r="U30" s="772" t="s">
        <v>53</v>
      </c>
      <c r="V30" s="772" t="s">
        <v>54</v>
      </c>
      <c r="W30" s="772" t="s">
        <v>54</v>
      </c>
      <c r="X30" s="772" t="s">
        <v>53</v>
      </c>
      <c r="Y30" s="772" t="s">
        <v>53</v>
      </c>
      <c r="Z30" s="772" t="s">
        <v>53</v>
      </c>
      <c r="AA30" s="772" t="s">
        <v>53</v>
      </c>
      <c r="AB30" s="772" t="s">
        <v>53</v>
      </c>
      <c r="AC30" s="772" t="s">
        <v>53</v>
      </c>
      <c r="AD30" s="772" t="s">
        <v>54</v>
      </c>
      <c r="AE30" s="772" t="s">
        <v>53</v>
      </c>
      <c r="AF30" s="772" t="s">
        <v>53</v>
      </c>
      <c r="AG30" s="772" t="s">
        <v>54</v>
      </c>
      <c r="AH30" s="773"/>
      <c r="AI30" s="889"/>
      <c r="AJ30" s="773"/>
      <c r="AK30" s="887"/>
      <c r="AL30" s="907"/>
      <c r="AM30" s="905"/>
      <c r="AN30" s="810" t="s">
        <v>349</v>
      </c>
      <c r="AO30" s="316" t="s">
        <v>957</v>
      </c>
      <c r="AP30" s="450" t="s">
        <v>429</v>
      </c>
      <c r="AQ30" s="775" t="s">
        <v>104</v>
      </c>
      <c r="AR30" s="783" t="s">
        <v>62</v>
      </c>
      <c r="AS30" s="776">
        <v>0.15</v>
      </c>
      <c r="AT30" s="783" t="s">
        <v>56</v>
      </c>
      <c r="AU30" s="776">
        <v>0.15</v>
      </c>
      <c r="AV30" s="777">
        <v>0.3</v>
      </c>
      <c r="AW30" s="783" t="s">
        <v>73</v>
      </c>
      <c r="AX30" s="783" t="s">
        <v>58</v>
      </c>
      <c r="AY30" s="783" t="s">
        <v>59</v>
      </c>
      <c r="AZ30" s="799">
        <v>0.11759999999999998</v>
      </c>
      <c r="BA30" s="778" t="s">
        <v>113</v>
      </c>
      <c r="BB30" s="777">
        <v>0.2</v>
      </c>
      <c r="BC30" s="778" t="s">
        <v>1127</v>
      </c>
      <c r="BD30" s="779" t="s">
        <v>90</v>
      </c>
      <c r="BE30" s="897"/>
      <c r="BF30" s="672" t="s">
        <v>389</v>
      </c>
      <c r="BG30" s="672" t="s">
        <v>389</v>
      </c>
      <c r="BH30" s="672" t="s">
        <v>389</v>
      </c>
      <c r="BI30" s="672" t="s">
        <v>389</v>
      </c>
      <c r="BJ30" s="672" t="s">
        <v>389</v>
      </c>
      <c r="BK30" s="780"/>
      <c r="BL30" s="903"/>
    </row>
    <row r="31" spans="2:64" ht="154.5" customHeight="1" thickBot="1" x14ac:dyDescent="0.35">
      <c r="B31" s="929"/>
      <c r="C31" s="1122"/>
      <c r="D31" s="881"/>
      <c r="E31" s="878" t="s">
        <v>74</v>
      </c>
      <c r="F31" s="876" t="s">
        <v>329</v>
      </c>
      <c r="G31" s="926" t="s">
        <v>445</v>
      </c>
      <c r="H31" s="888" t="s">
        <v>68</v>
      </c>
      <c r="I31" s="888" t="s">
        <v>446</v>
      </c>
      <c r="J31" s="888" t="s">
        <v>447</v>
      </c>
      <c r="K31" s="894" t="s">
        <v>102</v>
      </c>
      <c r="L31" s="888" t="s">
        <v>72</v>
      </c>
      <c r="M31" s="892" t="s">
        <v>90</v>
      </c>
      <c r="N31" s="890">
        <v>0.4</v>
      </c>
      <c r="O31" s="763" t="s">
        <v>53</v>
      </c>
      <c r="P31" s="763" t="s">
        <v>53</v>
      </c>
      <c r="Q31" s="763" t="s">
        <v>53</v>
      </c>
      <c r="R31" s="763" t="s">
        <v>53</v>
      </c>
      <c r="S31" s="763" t="s">
        <v>53</v>
      </c>
      <c r="T31" s="763" t="s">
        <v>53</v>
      </c>
      <c r="U31" s="763" t="s">
        <v>53</v>
      </c>
      <c r="V31" s="763" t="s">
        <v>54</v>
      </c>
      <c r="W31" s="763" t="s">
        <v>54</v>
      </c>
      <c r="X31" s="763" t="s">
        <v>53</v>
      </c>
      <c r="Y31" s="763" t="s">
        <v>53</v>
      </c>
      <c r="Z31" s="763" t="s">
        <v>53</v>
      </c>
      <c r="AA31" s="763" t="s">
        <v>53</v>
      </c>
      <c r="AB31" s="763" t="s">
        <v>53</v>
      </c>
      <c r="AC31" s="763" t="s">
        <v>53</v>
      </c>
      <c r="AD31" s="763" t="s">
        <v>54</v>
      </c>
      <c r="AE31" s="763" t="s">
        <v>53</v>
      </c>
      <c r="AF31" s="763" t="s">
        <v>53</v>
      </c>
      <c r="AG31" s="763" t="s">
        <v>54</v>
      </c>
      <c r="AH31" s="764"/>
      <c r="AI31" s="888" t="s">
        <v>360</v>
      </c>
      <c r="AJ31" s="764"/>
      <c r="AK31" s="886" t="s">
        <v>1127</v>
      </c>
      <c r="AL31" s="906">
        <v>0.2</v>
      </c>
      <c r="AM31" s="904" t="s">
        <v>90</v>
      </c>
      <c r="AN31" s="809" t="s">
        <v>84</v>
      </c>
      <c r="AO31" s="313" t="s">
        <v>958</v>
      </c>
      <c r="AP31" s="450" t="s">
        <v>429</v>
      </c>
      <c r="AQ31" s="136" t="s">
        <v>104</v>
      </c>
      <c r="AR31" s="781" t="s">
        <v>62</v>
      </c>
      <c r="AS31" s="766">
        <v>0.15</v>
      </c>
      <c r="AT31" s="781" t="s">
        <v>56</v>
      </c>
      <c r="AU31" s="766">
        <v>0.15</v>
      </c>
      <c r="AV31" s="767">
        <v>0.3</v>
      </c>
      <c r="AW31" s="781" t="s">
        <v>73</v>
      </c>
      <c r="AX31" s="781" t="s">
        <v>58</v>
      </c>
      <c r="AY31" s="781" t="s">
        <v>59</v>
      </c>
      <c r="AZ31" s="767">
        <v>0.28000000000000003</v>
      </c>
      <c r="BA31" s="768" t="s">
        <v>90</v>
      </c>
      <c r="BB31" s="767">
        <v>0.2</v>
      </c>
      <c r="BC31" s="768" t="s">
        <v>1127</v>
      </c>
      <c r="BD31" s="769" t="s">
        <v>90</v>
      </c>
      <c r="BE31" s="896" t="s">
        <v>115</v>
      </c>
      <c r="BF31" s="131" t="s">
        <v>389</v>
      </c>
      <c r="BG31" s="131" t="s">
        <v>389</v>
      </c>
      <c r="BH31" s="131" t="s">
        <v>389</v>
      </c>
      <c r="BI31" s="131" t="s">
        <v>389</v>
      </c>
      <c r="BJ31" s="131" t="s">
        <v>389</v>
      </c>
      <c r="BK31" s="790"/>
      <c r="BL31" s="902" t="s">
        <v>448</v>
      </c>
    </row>
    <row r="32" spans="2:64" ht="283.5" customHeight="1" thickBot="1" x14ac:dyDescent="0.35">
      <c r="B32" s="930"/>
      <c r="C32" s="1123"/>
      <c r="D32" s="882"/>
      <c r="E32" s="879"/>
      <c r="F32" s="877"/>
      <c r="G32" s="927"/>
      <c r="H32" s="889"/>
      <c r="I32" s="889"/>
      <c r="J32" s="889"/>
      <c r="K32" s="895"/>
      <c r="L32" s="889"/>
      <c r="M32" s="893"/>
      <c r="N32" s="891"/>
      <c r="O32" s="772" t="s">
        <v>53</v>
      </c>
      <c r="P32" s="772" t="s">
        <v>53</v>
      </c>
      <c r="Q32" s="772" t="s">
        <v>53</v>
      </c>
      <c r="R32" s="772" t="s">
        <v>53</v>
      </c>
      <c r="S32" s="772" t="s">
        <v>53</v>
      </c>
      <c r="T32" s="772" t="s">
        <v>53</v>
      </c>
      <c r="U32" s="772" t="s">
        <v>53</v>
      </c>
      <c r="V32" s="772" t="s">
        <v>54</v>
      </c>
      <c r="W32" s="772" t="s">
        <v>54</v>
      </c>
      <c r="X32" s="772" t="s">
        <v>53</v>
      </c>
      <c r="Y32" s="772" t="s">
        <v>53</v>
      </c>
      <c r="Z32" s="772" t="s">
        <v>53</v>
      </c>
      <c r="AA32" s="772" t="s">
        <v>53</v>
      </c>
      <c r="AB32" s="772" t="s">
        <v>53</v>
      </c>
      <c r="AC32" s="772" t="s">
        <v>53</v>
      </c>
      <c r="AD32" s="772" t="s">
        <v>54</v>
      </c>
      <c r="AE32" s="772" t="s">
        <v>53</v>
      </c>
      <c r="AF32" s="772" t="s">
        <v>53</v>
      </c>
      <c r="AG32" s="772" t="s">
        <v>54</v>
      </c>
      <c r="AH32" s="773"/>
      <c r="AI32" s="889"/>
      <c r="AJ32" s="773"/>
      <c r="AK32" s="887"/>
      <c r="AL32" s="907"/>
      <c r="AM32" s="905"/>
      <c r="AN32" s="810" t="s">
        <v>348</v>
      </c>
      <c r="AO32" s="316" t="s">
        <v>959</v>
      </c>
      <c r="AP32" s="450" t="s">
        <v>429</v>
      </c>
      <c r="AQ32" s="137" t="s">
        <v>104</v>
      </c>
      <c r="AR32" s="783" t="s">
        <v>61</v>
      </c>
      <c r="AS32" s="776">
        <v>0.25</v>
      </c>
      <c r="AT32" s="783" t="s">
        <v>56</v>
      </c>
      <c r="AU32" s="776">
        <v>0.15</v>
      </c>
      <c r="AV32" s="777">
        <v>0.4</v>
      </c>
      <c r="AW32" s="783" t="s">
        <v>57</v>
      </c>
      <c r="AX32" s="783" t="s">
        <v>65</v>
      </c>
      <c r="AY32" s="783" t="s">
        <v>59</v>
      </c>
      <c r="AZ32" s="794">
        <v>0.16800000000000001</v>
      </c>
      <c r="BA32" s="778" t="s">
        <v>113</v>
      </c>
      <c r="BB32" s="777">
        <v>0.2</v>
      </c>
      <c r="BC32" s="778" t="s">
        <v>1127</v>
      </c>
      <c r="BD32" s="779" t="s">
        <v>90</v>
      </c>
      <c r="BE32" s="897"/>
      <c r="BF32" s="672" t="s">
        <v>389</v>
      </c>
      <c r="BG32" s="672" t="s">
        <v>389</v>
      </c>
      <c r="BH32" s="672" t="s">
        <v>389</v>
      </c>
      <c r="BI32" s="672" t="s">
        <v>389</v>
      </c>
      <c r="BJ32" s="672" t="s">
        <v>389</v>
      </c>
      <c r="BK32" s="780"/>
      <c r="BL32" s="903"/>
    </row>
    <row r="33" spans="2:64" ht="165" customHeight="1" thickBot="1" x14ac:dyDescent="0.35">
      <c r="B33" s="928" t="s">
        <v>202</v>
      </c>
      <c r="C33" s="1121" t="s">
        <v>219</v>
      </c>
      <c r="D33" s="880" t="s">
        <v>226</v>
      </c>
      <c r="E33" s="923" t="s">
        <v>74</v>
      </c>
      <c r="F33" s="876" t="s">
        <v>244</v>
      </c>
      <c r="G33" s="926" t="s">
        <v>450</v>
      </c>
      <c r="H33" s="888" t="s">
        <v>68</v>
      </c>
      <c r="I33" s="888" t="s">
        <v>449</v>
      </c>
      <c r="J33" s="793" t="s">
        <v>451</v>
      </c>
      <c r="K33" s="894" t="s">
        <v>102</v>
      </c>
      <c r="L33" s="888" t="s">
        <v>70</v>
      </c>
      <c r="M33" s="892" t="s">
        <v>130</v>
      </c>
      <c r="N33" s="890">
        <v>0.8</v>
      </c>
      <c r="O33" s="763" t="s">
        <v>53</v>
      </c>
      <c r="P33" s="763" t="s">
        <v>53</v>
      </c>
      <c r="Q33" s="763" t="s">
        <v>53</v>
      </c>
      <c r="R33" s="763" t="s">
        <v>53</v>
      </c>
      <c r="S33" s="763" t="s">
        <v>53</v>
      </c>
      <c r="T33" s="763" t="s">
        <v>53</v>
      </c>
      <c r="U33" s="763" t="s">
        <v>53</v>
      </c>
      <c r="V33" s="763" t="s">
        <v>54</v>
      </c>
      <c r="W33" s="763" t="s">
        <v>54</v>
      </c>
      <c r="X33" s="763" t="s">
        <v>53</v>
      </c>
      <c r="Y33" s="763" t="s">
        <v>53</v>
      </c>
      <c r="Z33" s="763" t="s">
        <v>53</v>
      </c>
      <c r="AA33" s="763" t="s">
        <v>53</v>
      </c>
      <c r="AB33" s="763" t="s">
        <v>53</v>
      </c>
      <c r="AC33" s="763" t="s">
        <v>53</v>
      </c>
      <c r="AD33" s="763" t="s">
        <v>54</v>
      </c>
      <c r="AE33" s="763" t="s">
        <v>53</v>
      </c>
      <c r="AF33" s="763" t="s">
        <v>53</v>
      </c>
      <c r="AG33" s="763" t="s">
        <v>54</v>
      </c>
      <c r="AH33" s="764"/>
      <c r="AI33" s="888" t="s">
        <v>362</v>
      </c>
      <c r="AJ33" s="764"/>
      <c r="AK33" s="886" t="s">
        <v>124</v>
      </c>
      <c r="AL33" s="906">
        <v>0.6</v>
      </c>
      <c r="AM33" s="904" t="s">
        <v>130</v>
      </c>
      <c r="AN33" s="809" t="s">
        <v>84</v>
      </c>
      <c r="AO33" s="1246" t="s">
        <v>567</v>
      </c>
      <c r="AP33" s="450" t="s">
        <v>453</v>
      </c>
      <c r="AQ33" s="758" t="s">
        <v>104</v>
      </c>
      <c r="AR33" s="421" t="s">
        <v>61</v>
      </c>
      <c r="AS33" s="757">
        <v>0.25</v>
      </c>
      <c r="AT33" s="421" t="s">
        <v>56</v>
      </c>
      <c r="AU33" s="757">
        <v>0.15</v>
      </c>
      <c r="AV33" s="760">
        <v>0.4</v>
      </c>
      <c r="AW33" s="421" t="s">
        <v>73</v>
      </c>
      <c r="AX33" s="421" t="s">
        <v>58</v>
      </c>
      <c r="AY33" s="421" t="s">
        <v>59</v>
      </c>
      <c r="AZ33" s="760">
        <v>0.48</v>
      </c>
      <c r="BA33" s="761" t="s">
        <v>123</v>
      </c>
      <c r="BB33" s="760">
        <v>0.6</v>
      </c>
      <c r="BC33" s="761" t="s">
        <v>124</v>
      </c>
      <c r="BD33" s="747" t="s">
        <v>127</v>
      </c>
      <c r="BE33" s="896" t="s">
        <v>60</v>
      </c>
      <c r="BF33" s="1271" t="s">
        <v>470</v>
      </c>
      <c r="BG33" s="852" t="s">
        <v>471</v>
      </c>
      <c r="BH33" s="849" t="s">
        <v>437</v>
      </c>
      <c r="BI33" s="1272">
        <v>44564</v>
      </c>
      <c r="BJ33" s="1272">
        <v>44925</v>
      </c>
      <c r="BK33" s="762"/>
      <c r="BL33" s="902" t="s">
        <v>455</v>
      </c>
    </row>
    <row r="34" spans="2:64" ht="141" customHeight="1" thickBot="1" x14ac:dyDescent="0.35">
      <c r="B34" s="929"/>
      <c r="C34" s="1122"/>
      <c r="D34" s="881"/>
      <c r="E34" s="913"/>
      <c r="F34" s="877"/>
      <c r="G34" s="927"/>
      <c r="H34" s="889"/>
      <c r="I34" s="889"/>
      <c r="J34" s="771" t="s">
        <v>452</v>
      </c>
      <c r="K34" s="895"/>
      <c r="L34" s="889"/>
      <c r="M34" s="893"/>
      <c r="N34" s="891"/>
      <c r="O34" s="772" t="s">
        <v>53</v>
      </c>
      <c r="P34" s="772" t="s">
        <v>53</v>
      </c>
      <c r="Q34" s="772" t="s">
        <v>53</v>
      </c>
      <c r="R34" s="772" t="s">
        <v>53</v>
      </c>
      <c r="S34" s="772" t="s">
        <v>53</v>
      </c>
      <c r="T34" s="772" t="s">
        <v>53</v>
      </c>
      <c r="U34" s="772" t="s">
        <v>53</v>
      </c>
      <c r="V34" s="772" t="s">
        <v>54</v>
      </c>
      <c r="W34" s="772" t="s">
        <v>54</v>
      </c>
      <c r="X34" s="772" t="s">
        <v>53</v>
      </c>
      <c r="Y34" s="772" t="s">
        <v>53</v>
      </c>
      <c r="Z34" s="772" t="s">
        <v>53</v>
      </c>
      <c r="AA34" s="772" t="s">
        <v>53</v>
      </c>
      <c r="AB34" s="772" t="s">
        <v>53</v>
      </c>
      <c r="AC34" s="772" t="s">
        <v>53</v>
      </c>
      <c r="AD34" s="772" t="s">
        <v>54</v>
      </c>
      <c r="AE34" s="772" t="s">
        <v>53</v>
      </c>
      <c r="AF34" s="772" t="s">
        <v>53</v>
      </c>
      <c r="AG34" s="772" t="s">
        <v>54</v>
      </c>
      <c r="AH34" s="773"/>
      <c r="AI34" s="889"/>
      <c r="AJ34" s="773"/>
      <c r="AK34" s="887"/>
      <c r="AL34" s="907"/>
      <c r="AM34" s="905"/>
      <c r="AN34" s="633" t="s">
        <v>348</v>
      </c>
      <c r="AO34" s="469" t="s">
        <v>568</v>
      </c>
      <c r="AP34" s="697" t="s">
        <v>454</v>
      </c>
      <c r="AQ34" s="786" t="s">
        <v>104</v>
      </c>
      <c r="AR34" s="787" t="s">
        <v>61</v>
      </c>
      <c r="AS34" s="742">
        <v>0.25</v>
      </c>
      <c r="AT34" s="787" t="s">
        <v>56</v>
      </c>
      <c r="AU34" s="742">
        <v>0.15</v>
      </c>
      <c r="AV34" s="788">
        <v>0.4</v>
      </c>
      <c r="AW34" s="787" t="s">
        <v>73</v>
      </c>
      <c r="AX34" s="787" t="s">
        <v>58</v>
      </c>
      <c r="AY34" s="787" t="s">
        <v>59</v>
      </c>
      <c r="AZ34" s="802">
        <v>0.28799999999999998</v>
      </c>
      <c r="BA34" s="789" t="s">
        <v>90</v>
      </c>
      <c r="BB34" s="788">
        <v>0.6</v>
      </c>
      <c r="BC34" s="789" t="s">
        <v>124</v>
      </c>
      <c r="BD34" s="746" t="s">
        <v>127</v>
      </c>
      <c r="BE34" s="897"/>
      <c r="BF34" s="223" t="s">
        <v>472</v>
      </c>
      <c r="BG34" s="852" t="s">
        <v>473</v>
      </c>
      <c r="BH34" s="687" t="s">
        <v>437</v>
      </c>
      <c r="BI34" s="226">
        <v>44564</v>
      </c>
      <c r="BJ34" s="226">
        <v>44925</v>
      </c>
      <c r="BK34" s="130"/>
      <c r="BL34" s="903"/>
    </row>
    <row r="35" spans="2:64" ht="225.75" customHeight="1" thickBot="1" x14ac:dyDescent="0.35">
      <c r="B35" s="929"/>
      <c r="C35" s="1122"/>
      <c r="D35" s="881"/>
      <c r="E35" s="878" t="s">
        <v>74</v>
      </c>
      <c r="F35" s="876" t="s">
        <v>245</v>
      </c>
      <c r="G35" s="926" t="s">
        <v>456</v>
      </c>
      <c r="H35" s="888" t="s">
        <v>68</v>
      </c>
      <c r="I35" s="888" t="s">
        <v>457</v>
      </c>
      <c r="J35" s="131" t="s">
        <v>458</v>
      </c>
      <c r="K35" s="894" t="s">
        <v>102</v>
      </c>
      <c r="L35" s="888" t="s">
        <v>70</v>
      </c>
      <c r="M35" s="892" t="s">
        <v>130</v>
      </c>
      <c r="N35" s="890">
        <v>0.8</v>
      </c>
      <c r="O35" s="763" t="s">
        <v>53</v>
      </c>
      <c r="P35" s="763" t="s">
        <v>53</v>
      </c>
      <c r="Q35" s="763" t="s">
        <v>53</v>
      </c>
      <c r="R35" s="763" t="s">
        <v>53</v>
      </c>
      <c r="S35" s="763" t="s">
        <v>53</v>
      </c>
      <c r="T35" s="763" t="s">
        <v>53</v>
      </c>
      <c r="U35" s="763" t="s">
        <v>53</v>
      </c>
      <c r="V35" s="763" t="s">
        <v>54</v>
      </c>
      <c r="W35" s="763" t="s">
        <v>54</v>
      </c>
      <c r="X35" s="763" t="s">
        <v>53</v>
      </c>
      <c r="Y35" s="763" t="s">
        <v>53</v>
      </c>
      <c r="Z35" s="763" t="s">
        <v>53</v>
      </c>
      <c r="AA35" s="763" t="s">
        <v>53</v>
      </c>
      <c r="AB35" s="763" t="s">
        <v>53</v>
      </c>
      <c r="AC35" s="763" t="s">
        <v>53</v>
      </c>
      <c r="AD35" s="763" t="s">
        <v>54</v>
      </c>
      <c r="AE35" s="763" t="s">
        <v>53</v>
      </c>
      <c r="AF35" s="763" t="s">
        <v>53</v>
      </c>
      <c r="AG35" s="763" t="s">
        <v>54</v>
      </c>
      <c r="AH35" s="764"/>
      <c r="AI35" s="888" t="s">
        <v>362</v>
      </c>
      <c r="AJ35" s="764"/>
      <c r="AK35" s="886" t="s">
        <v>124</v>
      </c>
      <c r="AL35" s="906">
        <v>0.6</v>
      </c>
      <c r="AM35" s="904" t="s">
        <v>130</v>
      </c>
      <c r="AN35" s="809" t="s">
        <v>84</v>
      </c>
      <c r="AO35" s="315" t="s">
        <v>569</v>
      </c>
      <c r="AP35" s="450" t="s">
        <v>454</v>
      </c>
      <c r="AQ35" s="765" t="s">
        <v>104</v>
      </c>
      <c r="AR35" s="781" t="s">
        <v>61</v>
      </c>
      <c r="AS35" s="766">
        <v>0.25</v>
      </c>
      <c r="AT35" s="781" t="s">
        <v>56</v>
      </c>
      <c r="AU35" s="766">
        <v>0.15</v>
      </c>
      <c r="AV35" s="767">
        <v>0.4</v>
      </c>
      <c r="AW35" s="781" t="s">
        <v>73</v>
      </c>
      <c r="AX35" s="781" t="s">
        <v>65</v>
      </c>
      <c r="AY35" s="781" t="s">
        <v>59</v>
      </c>
      <c r="AZ35" s="767">
        <v>0.48</v>
      </c>
      <c r="BA35" s="768" t="s">
        <v>123</v>
      </c>
      <c r="BB35" s="767">
        <v>0.6</v>
      </c>
      <c r="BC35" s="768" t="s">
        <v>124</v>
      </c>
      <c r="BD35" s="769" t="s">
        <v>127</v>
      </c>
      <c r="BE35" s="896" t="s">
        <v>60</v>
      </c>
      <c r="BF35" s="225" t="s">
        <v>474</v>
      </c>
      <c r="BG35" s="793" t="s">
        <v>477</v>
      </c>
      <c r="BH35" s="131" t="s">
        <v>382</v>
      </c>
      <c r="BI35" s="224">
        <v>44564</v>
      </c>
      <c r="BJ35" s="224">
        <v>44925</v>
      </c>
      <c r="BK35" s="790"/>
      <c r="BL35" s="902" t="s">
        <v>462</v>
      </c>
    </row>
    <row r="36" spans="2:64" ht="93" customHeight="1" thickTop="1" x14ac:dyDescent="0.3">
      <c r="B36" s="929"/>
      <c r="C36" s="1122"/>
      <c r="D36" s="881"/>
      <c r="E36" s="912"/>
      <c r="F36" s="911"/>
      <c r="G36" s="990"/>
      <c r="H36" s="909"/>
      <c r="I36" s="909"/>
      <c r="J36" s="197" t="s">
        <v>459</v>
      </c>
      <c r="K36" s="908"/>
      <c r="L36" s="909"/>
      <c r="M36" s="925"/>
      <c r="N36" s="924"/>
      <c r="O36" s="745" t="s">
        <v>53</v>
      </c>
      <c r="P36" s="745" t="s">
        <v>53</v>
      </c>
      <c r="Q36" s="745" t="s">
        <v>53</v>
      </c>
      <c r="R36" s="745" t="s">
        <v>53</v>
      </c>
      <c r="S36" s="745" t="s">
        <v>53</v>
      </c>
      <c r="T36" s="745" t="s">
        <v>53</v>
      </c>
      <c r="U36" s="745" t="s">
        <v>53</v>
      </c>
      <c r="V36" s="745" t="s">
        <v>54</v>
      </c>
      <c r="W36" s="745" t="s">
        <v>54</v>
      </c>
      <c r="X36" s="745" t="s">
        <v>53</v>
      </c>
      <c r="Y36" s="745" t="s">
        <v>53</v>
      </c>
      <c r="Z36" s="745" t="s">
        <v>53</v>
      </c>
      <c r="AA36" s="745" t="s">
        <v>53</v>
      </c>
      <c r="AB36" s="745" t="s">
        <v>53</v>
      </c>
      <c r="AC36" s="745" t="s">
        <v>53</v>
      </c>
      <c r="AD36" s="745" t="s">
        <v>54</v>
      </c>
      <c r="AE36" s="745" t="s">
        <v>53</v>
      </c>
      <c r="AF36" s="745" t="s">
        <v>53</v>
      </c>
      <c r="AG36" s="745" t="s">
        <v>54</v>
      </c>
      <c r="AH36" s="736"/>
      <c r="AI36" s="909"/>
      <c r="AJ36" s="736"/>
      <c r="AK36" s="922"/>
      <c r="AL36" s="921"/>
      <c r="AM36" s="1297"/>
      <c r="AN36" s="970" t="s">
        <v>348</v>
      </c>
      <c r="AO36" s="1305" t="s">
        <v>570</v>
      </c>
      <c r="AP36" s="974" t="s">
        <v>461</v>
      </c>
      <c r="AQ36" s="1304" t="s">
        <v>104</v>
      </c>
      <c r="AR36" s="988" t="s">
        <v>61</v>
      </c>
      <c r="AS36" s="1019">
        <v>0.25</v>
      </c>
      <c r="AT36" s="988" t="s">
        <v>56</v>
      </c>
      <c r="AU36" s="1019">
        <v>0.15</v>
      </c>
      <c r="AV36" s="1013">
        <v>0.4</v>
      </c>
      <c r="AW36" s="988" t="s">
        <v>73</v>
      </c>
      <c r="AX36" s="988" t="s">
        <v>65</v>
      </c>
      <c r="AY36" s="988" t="s">
        <v>59</v>
      </c>
      <c r="AZ36" s="1015">
        <v>0.28799999999999998</v>
      </c>
      <c r="BA36" s="1012" t="s">
        <v>90</v>
      </c>
      <c r="BB36" s="1013">
        <v>0.6</v>
      </c>
      <c r="BC36" s="1012" t="s">
        <v>124</v>
      </c>
      <c r="BD36" s="1014" t="s">
        <v>127</v>
      </c>
      <c r="BE36" s="917"/>
      <c r="BF36" s="1010" t="s">
        <v>475</v>
      </c>
      <c r="BG36" s="985" t="s">
        <v>478</v>
      </c>
      <c r="BH36" s="1279" t="s">
        <v>476</v>
      </c>
      <c r="BI36" s="1307">
        <v>44564</v>
      </c>
      <c r="BJ36" s="1307">
        <v>44925</v>
      </c>
      <c r="BK36" s="737"/>
      <c r="BL36" s="914"/>
    </row>
    <row r="37" spans="2:64" ht="159.75" customHeight="1" thickBot="1" x14ac:dyDescent="0.35">
      <c r="B37" s="930"/>
      <c r="C37" s="1123"/>
      <c r="D37" s="882"/>
      <c r="E37" s="879"/>
      <c r="F37" s="877"/>
      <c r="G37" s="927"/>
      <c r="H37" s="889"/>
      <c r="I37" s="889"/>
      <c r="J37" s="198" t="s">
        <v>460</v>
      </c>
      <c r="K37" s="895"/>
      <c r="L37" s="889"/>
      <c r="M37" s="893"/>
      <c r="N37" s="891"/>
      <c r="O37" s="772" t="s">
        <v>53</v>
      </c>
      <c r="P37" s="772" t="s">
        <v>53</v>
      </c>
      <c r="Q37" s="772" t="s">
        <v>53</v>
      </c>
      <c r="R37" s="772" t="s">
        <v>53</v>
      </c>
      <c r="S37" s="772" t="s">
        <v>53</v>
      </c>
      <c r="T37" s="772" t="s">
        <v>53</v>
      </c>
      <c r="U37" s="772" t="s">
        <v>53</v>
      </c>
      <c r="V37" s="772" t="s">
        <v>54</v>
      </c>
      <c r="W37" s="772" t="s">
        <v>54</v>
      </c>
      <c r="X37" s="772" t="s">
        <v>53</v>
      </c>
      <c r="Y37" s="772" t="s">
        <v>53</v>
      </c>
      <c r="Z37" s="772" t="s">
        <v>53</v>
      </c>
      <c r="AA37" s="772" t="s">
        <v>53</v>
      </c>
      <c r="AB37" s="772" t="s">
        <v>53</v>
      </c>
      <c r="AC37" s="772" t="s">
        <v>53</v>
      </c>
      <c r="AD37" s="772" t="s">
        <v>54</v>
      </c>
      <c r="AE37" s="772" t="s">
        <v>53</v>
      </c>
      <c r="AF37" s="772" t="s">
        <v>53</v>
      </c>
      <c r="AG37" s="772" t="s">
        <v>54</v>
      </c>
      <c r="AH37" s="773"/>
      <c r="AI37" s="889"/>
      <c r="AJ37" s="773"/>
      <c r="AK37" s="887"/>
      <c r="AL37" s="907"/>
      <c r="AM37" s="905"/>
      <c r="AN37" s="971"/>
      <c r="AO37" s="1306"/>
      <c r="AP37" s="975"/>
      <c r="AQ37" s="977"/>
      <c r="AR37" s="897"/>
      <c r="AS37" s="907"/>
      <c r="AT37" s="897"/>
      <c r="AU37" s="907"/>
      <c r="AV37" s="960"/>
      <c r="AW37" s="897"/>
      <c r="AX37" s="897"/>
      <c r="AY37" s="897"/>
      <c r="AZ37" s="1016"/>
      <c r="BA37" s="958"/>
      <c r="BB37" s="960"/>
      <c r="BC37" s="958"/>
      <c r="BD37" s="962"/>
      <c r="BE37" s="897"/>
      <c r="BF37" s="1011"/>
      <c r="BG37" s="889"/>
      <c r="BH37" s="899"/>
      <c r="BI37" s="901"/>
      <c r="BJ37" s="901"/>
      <c r="BK37" s="780"/>
      <c r="BL37" s="903"/>
    </row>
    <row r="38" spans="2:64" ht="116.25" customHeight="1" thickBot="1" x14ac:dyDescent="0.35">
      <c r="B38" s="928" t="s">
        <v>197</v>
      </c>
      <c r="C38" s="1121" t="s">
        <v>214</v>
      </c>
      <c r="D38" s="880" t="s">
        <v>226</v>
      </c>
      <c r="E38" s="805" t="s">
        <v>74</v>
      </c>
      <c r="F38" s="665" t="s">
        <v>247</v>
      </c>
      <c r="G38" s="530" t="s">
        <v>1149</v>
      </c>
      <c r="H38" s="811" t="s">
        <v>68</v>
      </c>
      <c r="I38" s="811" t="s">
        <v>1150</v>
      </c>
      <c r="J38" s="811" t="s">
        <v>1151</v>
      </c>
      <c r="K38" s="812" t="s">
        <v>102</v>
      </c>
      <c r="L38" s="811" t="s">
        <v>168</v>
      </c>
      <c r="M38" s="813" t="s">
        <v>113</v>
      </c>
      <c r="N38" s="814">
        <v>0.2</v>
      </c>
      <c r="O38" s="815" t="s">
        <v>53</v>
      </c>
      <c r="P38" s="815" t="s">
        <v>53</v>
      </c>
      <c r="Q38" s="815" t="s">
        <v>53</v>
      </c>
      <c r="R38" s="815" t="s">
        <v>53</v>
      </c>
      <c r="S38" s="815" t="s">
        <v>53</v>
      </c>
      <c r="T38" s="815" t="s">
        <v>53</v>
      </c>
      <c r="U38" s="815" t="s">
        <v>53</v>
      </c>
      <c r="V38" s="815" t="s">
        <v>54</v>
      </c>
      <c r="W38" s="815" t="s">
        <v>54</v>
      </c>
      <c r="X38" s="815" t="s">
        <v>53</v>
      </c>
      <c r="Y38" s="815" t="s">
        <v>53</v>
      </c>
      <c r="Z38" s="815" t="s">
        <v>53</v>
      </c>
      <c r="AA38" s="815" t="s">
        <v>53</v>
      </c>
      <c r="AB38" s="815" t="s">
        <v>53</v>
      </c>
      <c r="AC38" s="815" t="s">
        <v>53</v>
      </c>
      <c r="AD38" s="815" t="s">
        <v>54</v>
      </c>
      <c r="AE38" s="815" t="s">
        <v>53</v>
      </c>
      <c r="AF38" s="815" t="s">
        <v>53</v>
      </c>
      <c r="AG38" s="815" t="s">
        <v>54</v>
      </c>
      <c r="AH38" s="816"/>
      <c r="AI38" s="811" t="s">
        <v>360</v>
      </c>
      <c r="AJ38" s="816"/>
      <c r="AK38" s="817" t="s">
        <v>1127</v>
      </c>
      <c r="AL38" s="818">
        <v>0.2</v>
      </c>
      <c r="AM38" s="829" t="s">
        <v>90</v>
      </c>
      <c r="AN38" s="809" t="s">
        <v>84</v>
      </c>
      <c r="AO38" s="468" t="s">
        <v>1262</v>
      </c>
      <c r="AP38" s="858" t="s">
        <v>1263</v>
      </c>
      <c r="AQ38" s="819" t="s">
        <v>104</v>
      </c>
      <c r="AR38" s="820" t="s">
        <v>62</v>
      </c>
      <c r="AS38" s="818">
        <v>0.15</v>
      </c>
      <c r="AT38" s="820" t="s">
        <v>56</v>
      </c>
      <c r="AU38" s="818">
        <v>0.15</v>
      </c>
      <c r="AV38" s="821">
        <v>0.3</v>
      </c>
      <c r="AW38" s="820" t="s">
        <v>73</v>
      </c>
      <c r="AX38" s="820" t="s">
        <v>58</v>
      </c>
      <c r="AY38" s="820" t="s">
        <v>59</v>
      </c>
      <c r="AZ38" s="821">
        <v>0.14000000000000001</v>
      </c>
      <c r="BA38" s="822" t="s">
        <v>113</v>
      </c>
      <c r="BB38" s="821">
        <v>0.2</v>
      </c>
      <c r="BC38" s="822" t="s">
        <v>1127</v>
      </c>
      <c r="BD38" s="823" t="s">
        <v>90</v>
      </c>
      <c r="BE38" s="820" t="s">
        <v>115</v>
      </c>
      <c r="BF38" s="845" t="s">
        <v>389</v>
      </c>
      <c r="BG38" s="845" t="s">
        <v>389</v>
      </c>
      <c r="BH38" s="845" t="s">
        <v>389</v>
      </c>
      <c r="BI38" s="845" t="s">
        <v>389</v>
      </c>
      <c r="BJ38" s="845" t="s">
        <v>389</v>
      </c>
      <c r="BK38" s="839"/>
      <c r="BL38" s="825" t="s">
        <v>1174</v>
      </c>
    </row>
    <row r="39" spans="2:64" ht="173.25" thickBot="1" x14ac:dyDescent="0.35">
      <c r="B39" s="929"/>
      <c r="C39" s="1122"/>
      <c r="D39" s="881"/>
      <c r="E39" s="842" t="s">
        <v>74</v>
      </c>
      <c r="F39" s="665" t="s">
        <v>249</v>
      </c>
      <c r="G39" s="530" t="s">
        <v>1178</v>
      </c>
      <c r="H39" s="811" t="s">
        <v>68</v>
      </c>
      <c r="I39" s="811" t="s">
        <v>1179</v>
      </c>
      <c r="J39" s="811" t="s">
        <v>1180</v>
      </c>
      <c r="K39" s="812" t="s">
        <v>102</v>
      </c>
      <c r="L39" s="811" t="s">
        <v>64</v>
      </c>
      <c r="M39" s="813" t="s">
        <v>123</v>
      </c>
      <c r="N39" s="814">
        <v>0.6</v>
      </c>
      <c r="O39" s="815" t="s">
        <v>53</v>
      </c>
      <c r="P39" s="815" t="s">
        <v>53</v>
      </c>
      <c r="Q39" s="815" t="s">
        <v>53</v>
      </c>
      <c r="R39" s="815" t="s">
        <v>53</v>
      </c>
      <c r="S39" s="815" t="s">
        <v>53</v>
      </c>
      <c r="T39" s="815" t="s">
        <v>53</v>
      </c>
      <c r="U39" s="815" t="s">
        <v>53</v>
      </c>
      <c r="V39" s="815" t="s">
        <v>54</v>
      </c>
      <c r="W39" s="815" t="s">
        <v>54</v>
      </c>
      <c r="X39" s="815" t="s">
        <v>53</v>
      </c>
      <c r="Y39" s="815" t="s">
        <v>53</v>
      </c>
      <c r="Z39" s="815" t="s">
        <v>53</v>
      </c>
      <c r="AA39" s="815" t="s">
        <v>53</v>
      </c>
      <c r="AB39" s="815" t="s">
        <v>53</v>
      </c>
      <c r="AC39" s="815" t="s">
        <v>53</v>
      </c>
      <c r="AD39" s="815" t="s">
        <v>54</v>
      </c>
      <c r="AE39" s="815" t="s">
        <v>53</v>
      </c>
      <c r="AF39" s="815" t="s">
        <v>53</v>
      </c>
      <c r="AG39" s="815" t="s">
        <v>54</v>
      </c>
      <c r="AH39" s="816"/>
      <c r="AI39" s="811" t="s">
        <v>360</v>
      </c>
      <c r="AJ39" s="816"/>
      <c r="AK39" s="817" t="s">
        <v>1127</v>
      </c>
      <c r="AL39" s="818">
        <v>0.2</v>
      </c>
      <c r="AM39" s="829" t="s">
        <v>127</v>
      </c>
      <c r="AN39" s="809" t="s">
        <v>84</v>
      </c>
      <c r="AO39" s="863" t="s">
        <v>1181</v>
      </c>
      <c r="AP39" s="858" t="s">
        <v>1182</v>
      </c>
      <c r="AQ39" s="819" t="s">
        <v>104</v>
      </c>
      <c r="AR39" s="820" t="s">
        <v>62</v>
      </c>
      <c r="AS39" s="818">
        <v>0.15</v>
      </c>
      <c r="AT39" s="820" t="s">
        <v>56</v>
      </c>
      <c r="AU39" s="818">
        <v>0.15</v>
      </c>
      <c r="AV39" s="821">
        <v>0.3</v>
      </c>
      <c r="AW39" s="820" t="s">
        <v>57</v>
      </c>
      <c r="AX39" s="820" t="s">
        <v>58</v>
      </c>
      <c r="AY39" s="820" t="s">
        <v>59</v>
      </c>
      <c r="AZ39" s="821">
        <v>0.42</v>
      </c>
      <c r="BA39" s="822" t="s">
        <v>123</v>
      </c>
      <c r="BB39" s="821">
        <v>0.2</v>
      </c>
      <c r="BC39" s="822" t="s">
        <v>1127</v>
      </c>
      <c r="BD39" s="823" t="s">
        <v>127</v>
      </c>
      <c r="BE39" s="820" t="s">
        <v>60</v>
      </c>
      <c r="BF39" s="811" t="s">
        <v>1183</v>
      </c>
      <c r="BG39" s="811" t="s">
        <v>388</v>
      </c>
      <c r="BH39" s="845" t="s">
        <v>437</v>
      </c>
      <c r="BI39" s="486">
        <v>44593</v>
      </c>
      <c r="BJ39" s="486">
        <v>44926</v>
      </c>
      <c r="BK39" s="839"/>
      <c r="BL39" s="825" t="s">
        <v>1184</v>
      </c>
    </row>
    <row r="40" spans="2:64" ht="116.25" thickBot="1" x14ac:dyDescent="0.35">
      <c r="B40" s="929"/>
      <c r="C40" s="1122"/>
      <c r="D40" s="881"/>
      <c r="E40" s="1345" t="s">
        <v>74</v>
      </c>
      <c r="F40" s="844" t="s">
        <v>250</v>
      </c>
      <c r="G40" s="855" t="s">
        <v>1187</v>
      </c>
      <c r="H40" s="852" t="s">
        <v>68</v>
      </c>
      <c r="I40" s="852" t="s">
        <v>1185</v>
      </c>
      <c r="J40" s="852" t="s">
        <v>1186</v>
      </c>
      <c r="K40" s="853" t="s">
        <v>102</v>
      </c>
      <c r="L40" s="852" t="s">
        <v>168</v>
      </c>
      <c r="M40" s="835" t="s">
        <v>113</v>
      </c>
      <c r="N40" s="836">
        <v>0.2</v>
      </c>
      <c r="O40" s="837" t="s">
        <v>53</v>
      </c>
      <c r="P40" s="837" t="s">
        <v>53</v>
      </c>
      <c r="Q40" s="837" t="s">
        <v>53</v>
      </c>
      <c r="R40" s="837" t="s">
        <v>53</v>
      </c>
      <c r="S40" s="837" t="s">
        <v>53</v>
      </c>
      <c r="T40" s="837" t="s">
        <v>53</v>
      </c>
      <c r="U40" s="837" t="s">
        <v>53</v>
      </c>
      <c r="V40" s="837" t="s">
        <v>54</v>
      </c>
      <c r="W40" s="837" t="s">
        <v>54</v>
      </c>
      <c r="X40" s="837" t="s">
        <v>53</v>
      </c>
      <c r="Y40" s="837" t="s">
        <v>53</v>
      </c>
      <c r="Z40" s="837" t="s">
        <v>53</v>
      </c>
      <c r="AA40" s="837" t="s">
        <v>53</v>
      </c>
      <c r="AB40" s="837" t="s">
        <v>53</v>
      </c>
      <c r="AC40" s="837" t="s">
        <v>53</v>
      </c>
      <c r="AD40" s="837" t="s">
        <v>54</v>
      </c>
      <c r="AE40" s="837" t="s">
        <v>53</v>
      </c>
      <c r="AF40" s="837" t="s">
        <v>53</v>
      </c>
      <c r="AG40" s="837" t="s">
        <v>54</v>
      </c>
      <c r="AH40" s="838"/>
      <c r="AI40" s="852" t="s">
        <v>360</v>
      </c>
      <c r="AJ40" s="838"/>
      <c r="AK40" s="750" t="s">
        <v>1127</v>
      </c>
      <c r="AL40" s="749">
        <v>0.2</v>
      </c>
      <c r="AM40" s="856" t="s">
        <v>90</v>
      </c>
      <c r="AN40" s="810" t="s">
        <v>84</v>
      </c>
      <c r="AO40" s="1346" t="s">
        <v>1242</v>
      </c>
      <c r="AP40" s="858" t="s">
        <v>1188</v>
      </c>
      <c r="AQ40" s="819" t="s">
        <v>104</v>
      </c>
      <c r="AR40" s="820" t="s">
        <v>61</v>
      </c>
      <c r="AS40" s="818">
        <v>0.25</v>
      </c>
      <c r="AT40" s="820" t="s">
        <v>56</v>
      </c>
      <c r="AU40" s="818">
        <v>0.15</v>
      </c>
      <c r="AV40" s="821">
        <v>0.4</v>
      </c>
      <c r="AW40" s="820" t="s">
        <v>57</v>
      </c>
      <c r="AX40" s="820" t="s">
        <v>58</v>
      </c>
      <c r="AY40" s="820" t="s">
        <v>59</v>
      </c>
      <c r="AZ40" s="821">
        <v>0.12</v>
      </c>
      <c r="BA40" s="822" t="s">
        <v>113</v>
      </c>
      <c r="BB40" s="821">
        <v>0.2</v>
      </c>
      <c r="BC40" s="822" t="s">
        <v>1127</v>
      </c>
      <c r="BD40" s="823" t="s">
        <v>90</v>
      </c>
      <c r="BE40" s="820" t="s">
        <v>115</v>
      </c>
      <c r="BF40" s="811" t="s">
        <v>1189</v>
      </c>
      <c r="BG40" s="811" t="s">
        <v>1188</v>
      </c>
      <c r="BH40" s="845" t="s">
        <v>397</v>
      </c>
      <c r="BI40" s="486">
        <v>44593</v>
      </c>
      <c r="BJ40" s="486">
        <v>44915</v>
      </c>
      <c r="BK40" s="846"/>
      <c r="BL40" s="825" t="s">
        <v>1190</v>
      </c>
    </row>
    <row r="41" spans="2:64" ht="120" customHeight="1" thickBot="1" x14ac:dyDescent="0.35">
      <c r="B41" s="929"/>
      <c r="C41" s="1122"/>
      <c r="D41" s="881"/>
      <c r="E41" s="878" t="s">
        <v>74</v>
      </c>
      <c r="F41" s="876" t="s">
        <v>251</v>
      </c>
      <c r="G41" s="926" t="s">
        <v>1192</v>
      </c>
      <c r="H41" s="888" t="s">
        <v>51</v>
      </c>
      <c r="I41" s="888" t="s">
        <v>1191</v>
      </c>
      <c r="J41" s="793" t="s">
        <v>1193</v>
      </c>
      <c r="K41" s="805" t="s">
        <v>356</v>
      </c>
      <c r="L41" s="888" t="s">
        <v>64</v>
      </c>
      <c r="M41" s="892" t="s">
        <v>123</v>
      </c>
      <c r="N41" s="890">
        <v>0.6</v>
      </c>
      <c r="O41" s="763" t="s">
        <v>53</v>
      </c>
      <c r="P41" s="763" t="s">
        <v>53</v>
      </c>
      <c r="Q41" s="763" t="s">
        <v>53</v>
      </c>
      <c r="R41" s="763" t="s">
        <v>53</v>
      </c>
      <c r="S41" s="763" t="s">
        <v>53</v>
      </c>
      <c r="T41" s="763" t="s">
        <v>53</v>
      </c>
      <c r="U41" s="763" t="s">
        <v>53</v>
      </c>
      <c r="V41" s="763" t="s">
        <v>54</v>
      </c>
      <c r="W41" s="763" t="s">
        <v>54</v>
      </c>
      <c r="X41" s="763" t="s">
        <v>53</v>
      </c>
      <c r="Y41" s="763" t="s">
        <v>53</v>
      </c>
      <c r="Z41" s="763" t="s">
        <v>53</v>
      </c>
      <c r="AA41" s="763" t="s">
        <v>53</v>
      </c>
      <c r="AB41" s="763" t="s">
        <v>53</v>
      </c>
      <c r="AC41" s="763" t="s">
        <v>53</v>
      </c>
      <c r="AD41" s="763" t="s">
        <v>54</v>
      </c>
      <c r="AE41" s="763" t="s">
        <v>53</v>
      </c>
      <c r="AF41" s="763" t="s">
        <v>53</v>
      </c>
      <c r="AG41" s="763" t="s">
        <v>54</v>
      </c>
      <c r="AH41" s="764"/>
      <c r="AI41" s="888" t="s">
        <v>360</v>
      </c>
      <c r="AJ41" s="764"/>
      <c r="AK41" s="886" t="s">
        <v>1127</v>
      </c>
      <c r="AL41" s="906">
        <v>0.2</v>
      </c>
      <c r="AM41" s="904" t="s">
        <v>127</v>
      </c>
      <c r="AN41" s="809" t="s">
        <v>84</v>
      </c>
      <c r="AO41" s="1249" t="s">
        <v>1197</v>
      </c>
      <c r="AP41" s="861" t="s">
        <v>1195</v>
      </c>
      <c r="AQ41" s="765" t="s">
        <v>104</v>
      </c>
      <c r="AR41" s="781" t="s">
        <v>61</v>
      </c>
      <c r="AS41" s="766">
        <v>0.25</v>
      </c>
      <c r="AT41" s="781" t="s">
        <v>56</v>
      </c>
      <c r="AU41" s="766">
        <v>0.15</v>
      </c>
      <c r="AV41" s="767">
        <v>0.4</v>
      </c>
      <c r="AW41" s="781" t="s">
        <v>57</v>
      </c>
      <c r="AX41" s="781" t="s">
        <v>58</v>
      </c>
      <c r="AY41" s="781" t="s">
        <v>59</v>
      </c>
      <c r="AZ41" s="767">
        <v>0.36</v>
      </c>
      <c r="BA41" s="768" t="s">
        <v>90</v>
      </c>
      <c r="BB41" s="767">
        <v>0.2</v>
      </c>
      <c r="BC41" s="768" t="s">
        <v>1127</v>
      </c>
      <c r="BD41" s="769" t="s">
        <v>90</v>
      </c>
      <c r="BE41" s="781" t="s">
        <v>115</v>
      </c>
      <c r="BF41" s="793" t="s">
        <v>389</v>
      </c>
      <c r="BG41" s="793" t="s">
        <v>389</v>
      </c>
      <c r="BH41" s="793" t="s">
        <v>389</v>
      </c>
      <c r="BI41" s="793" t="s">
        <v>389</v>
      </c>
      <c r="BJ41" s="793" t="s">
        <v>389</v>
      </c>
      <c r="BK41" s="803"/>
      <c r="BL41" s="902" t="s">
        <v>1198</v>
      </c>
    </row>
    <row r="42" spans="2:64" ht="143.25" customHeight="1" thickBot="1" x14ac:dyDescent="0.35">
      <c r="B42" s="930"/>
      <c r="C42" s="1123"/>
      <c r="D42" s="882"/>
      <c r="E42" s="879"/>
      <c r="F42" s="877"/>
      <c r="G42" s="927"/>
      <c r="H42" s="889"/>
      <c r="I42" s="889"/>
      <c r="J42" s="771" t="s">
        <v>1194</v>
      </c>
      <c r="K42" s="770" t="s">
        <v>357</v>
      </c>
      <c r="L42" s="889"/>
      <c r="M42" s="893"/>
      <c r="N42" s="891"/>
      <c r="O42" s="796"/>
      <c r="P42" s="796"/>
      <c r="Q42" s="796"/>
      <c r="R42" s="796"/>
      <c r="S42" s="796"/>
      <c r="T42" s="796"/>
      <c r="U42" s="796"/>
      <c r="V42" s="796"/>
      <c r="W42" s="796"/>
      <c r="X42" s="796"/>
      <c r="Y42" s="796"/>
      <c r="Z42" s="796"/>
      <c r="AA42" s="796"/>
      <c r="AB42" s="796"/>
      <c r="AC42" s="796"/>
      <c r="AD42" s="796"/>
      <c r="AE42" s="796"/>
      <c r="AF42" s="796"/>
      <c r="AG42" s="796"/>
      <c r="AH42" s="797"/>
      <c r="AI42" s="889"/>
      <c r="AJ42" s="797"/>
      <c r="AK42" s="887"/>
      <c r="AL42" s="907"/>
      <c r="AM42" s="905"/>
      <c r="AN42" s="809" t="s">
        <v>348</v>
      </c>
      <c r="AO42" s="1250" t="s">
        <v>1196</v>
      </c>
      <c r="AP42" s="861" t="s">
        <v>1195</v>
      </c>
      <c r="AQ42" s="798" t="s">
        <v>104</v>
      </c>
      <c r="AR42" s="792" t="s">
        <v>61</v>
      </c>
      <c r="AS42" s="774">
        <v>0.25</v>
      </c>
      <c r="AT42" s="792" t="s">
        <v>56</v>
      </c>
      <c r="AU42" s="774">
        <v>0.15</v>
      </c>
      <c r="AV42" s="799">
        <v>0.4</v>
      </c>
      <c r="AW42" s="792" t="s">
        <v>57</v>
      </c>
      <c r="AX42" s="792" t="s">
        <v>58</v>
      </c>
      <c r="AY42" s="792" t="s">
        <v>59</v>
      </c>
      <c r="AZ42" s="794">
        <v>0.216</v>
      </c>
      <c r="BA42" s="800" t="s">
        <v>90</v>
      </c>
      <c r="BB42" s="777">
        <v>0.2</v>
      </c>
      <c r="BC42" s="800" t="s">
        <v>1127</v>
      </c>
      <c r="BD42" s="795" t="s">
        <v>90</v>
      </c>
      <c r="BE42" s="792" t="s">
        <v>115</v>
      </c>
      <c r="BF42" s="771" t="s">
        <v>389</v>
      </c>
      <c r="BG42" s="771" t="s">
        <v>389</v>
      </c>
      <c r="BH42" s="771" t="s">
        <v>389</v>
      </c>
      <c r="BI42" s="771" t="s">
        <v>389</v>
      </c>
      <c r="BJ42" s="771" t="s">
        <v>389</v>
      </c>
      <c r="BK42" s="804"/>
      <c r="BL42" s="903"/>
    </row>
    <row r="43" spans="2:64" ht="231.75" thickBot="1" x14ac:dyDescent="0.35">
      <c r="B43" s="483" t="s">
        <v>199</v>
      </c>
      <c r="C43" s="482" t="s">
        <v>218</v>
      </c>
      <c r="D43" s="246" t="s">
        <v>227</v>
      </c>
      <c r="E43" s="247" t="s">
        <v>74</v>
      </c>
      <c r="F43" s="680" t="s">
        <v>252</v>
      </c>
      <c r="G43" s="530" t="s">
        <v>482</v>
      </c>
      <c r="H43" s="811" t="s">
        <v>51</v>
      </c>
      <c r="I43" s="811" t="s">
        <v>483</v>
      </c>
      <c r="J43" s="811" t="s">
        <v>484</v>
      </c>
      <c r="K43" s="812" t="s">
        <v>102</v>
      </c>
      <c r="L43" s="811" t="s">
        <v>72</v>
      </c>
      <c r="M43" s="813" t="s">
        <v>90</v>
      </c>
      <c r="N43" s="814">
        <v>0.4</v>
      </c>
      <c r="O43" s="815" t="s">
        <v>53</v>
      </c>
      <c r="P43" s="815" t="s">
        <v>53</v>
      </c>
      <c r="Q43" s="815" t="s">
        <v>53</v>
      </c>
      <c r="R43" s="815" t="s">
        <v>53</v>
      </c>
      <c r="S43" s="815" t="s">
        <v>53</v>
      </c>
      <c r="T43" s="815" t="s">
        <v>53</v>
      </c>
      <c r="U43" s="815" t="s">
        <v>53</v>
      </c>
      <c r="V43" s="815" t="s">
        <v>54</v>
      </c>
      <c r="W43" s="815" t="s">
        <v>54</v>
      </c>
      <c r="X43" s="815" t="s">
        <v>53</v>
      </c>
      <c r="Y43" s="815" t="s">
        <v>53</v>
      </c>
      <c r="Z43" s="815" t="s">
        <v>53</v>
      </c>
      <c r="AA43" s="815" t="s">
        <v>53</v>
      </c>
      <c r="AB43" s="815" t="s">
        <v>53</v>
      </c>
      <c r="AC43" s="815" t="s">
        <v>53</v>
      </c>
      <c r="AD43" s="815" t="s">
        <v>54</v>
      </c>
      <c r="AE43" s="815" t="s">
        <v>53</v>
      </c>
      <c r="AF43" s="815" t="s">
        <v>53</v>
      </c>
      <c r="AG43" s="815" t="s">
        <v>54</v>
      </c>
      <c r="AH43" s="816"/>
      <c r="AI43" s="811" t="s">
        <v>362</v>
      </c>
      <c r="AJ43" s="816"/>
      <c r="AK43" s="817" t="s">
        <v>124</v>
      </c>
      <c r="AL43" s="818">
        <v>0.6</v>
      </c>
      <c r="AM43" s="829" t="s">
        <v>127</v>
      </c>
      <c r="AN43" s="809" t="s">
        <v>84</v>
      </c>
      <c r="AO43" s="313" t="s">
        <v>571</v>
      </c>
      <c r="AP43" s="450" t="s">
        <v>485</v>
      </c>
      <c r="AQ43" s="819" t="s">
        <v>104</v>
      </c>
      <c r="AR43" s="820" t="s">
        <v>61</v>
      </c>
      <c r="AS43" s="818">
        <v>0.25</v>
      </c>
      <c r="AT43" s="820" t="s">
        <v>56</v>
      </c>
      <c r="AU43" s="818">
        <v>0.15</v>
      </c>
      <c r="AV43" s="821">
        <v>0.4</v>
      </c>
      <c r="AW43" s="820" t="s">
        <v>57</v>
      </c>
      <c r="AX43" s="820" t="s">
        <v>58</v>
      </c>
      <c r="AY43" s="820" t="s">
        <v>59</v>
      </c>
      <c r="AZ43" s="821">
        <v>0.24</v>
      </c>
      <c r="BA43" s="822" t="s">
        <v>90</v>
      </c>
      <c r="BB43" s="821">
        <v>0.6</v>
      </c>
      <c r="BC43" s="822" t="s">
        <v>124</v>
      </c>
      <c r="BD43" s="823" t="s">
        <v>127</v>
      </c>
      <c r="BE43" s="820" t="s">
        <v>60</v>
      </c>
      <c r="BF43" s="242" t="s">
        <v>486</v>
      </c>
      <c r="BG43" s="811" t="s">
        <v>487</v>
      </c>
      <c r="BH43" s="811" t="s">
        <v>488</v>
      </c>
      <c r="BI43" s="824">
        <v>44713</v>
      </c>
      <c r="BJ43" s="824">
        <v>44895</v>
      </c>
      <c r="BK43" s="811"/>
      <c r="BL43" s="825" t="s">
        <v>489</v>
      </c>
    </row>
    <row r="44" spans="2:64" ht="243" customHeight="1" thickBot="1" x14ac:dyDescent="0.35">
      <c r="B44" s="928" t="s">
        <v>194</v>
      </c>
      <c r="C44" s="1308" t="s">
        <v>207</v>
      </c>
      <c r="D44" s="1001" t="s">
        <v>228</v>
      </c>
      <c r="E44" s="923" t="s">
        <v>74</v>
      </c>
      <c r="F44" s="876" t="s">
        <v>256</v>
      </c>
      <c r="G44" s="1208" t="s">
        <v>525</v>
      </c>
      <c r="H44" s="1133" t="s">
        <v>68</v>
      </c>
      <c r="I44" s="1311" t="s">
        <v>520</v>
      </c>
      <c r="J44" s="1311" t="s">
        <v>521</v>
      </c>
      <c r="K44" s="1311" t="s">
        <v>356</v>
      </c>
      <c r="L44" s="888" t="s">
        <v>64</v>
      </c>
      <c r="M44" s="892" t="s">
        <v>123</v>
      </c>
      <c r="N44" s="890">
        <v>0.6</v>
      </c>
      <c r="O44" s="763" t="s">
        <v>53</v>
      </c>
      <c r="P44" s="763" t="s">
        <v>53</v>
      </c>
      <c r="Q44" s="763" t="s">
        <v>53</v>
      </c>
      <c r="R44" s="763" t="s">
        <v>53</v>
      </c>
      <c r="S44" s="763" t="s">
        <v>53</v>
      </c>
      <c r="T44" s="763" t="s">
        <v>53</v>
      </c>
      <c r="U44" s="763" t="s">
        <v>53</v>
      </c>
      <c r="V44" s="763" t="s">
        <v>54</v>
      </c>
      <c r="W44" s="763" t="s">
        <v>54</v>
      </c>
      <c r="X44" s="763" t="s">
        <v>53</v>
      </c>
      <c r="Y44" s="763" t="s">
        <v>53</v>
      </c>
      <c r="Z44" s="763" t="s">
        <v>53</v>
      </c>
      <c r="AA44" s="763" t="s">
        <v>53</v>
      </c>
      <c r="AB44" s="763" t="s">
        <v>53</v>
      </c>
      <c r="AC44" s="763" t="s">
        <v>53</v>
      </c>
      <c r="AD44" s="763" t="s">
        <v>54</v>
      </c>
      <c r="AE44" s="763" t="s">
        <v>53</v>
      </c>
      <c r="AF44" s="763" t="s">
        <v>53</v>
      </c>
      <c r="AG44" s="763" t="s">
        <v>54</v>
      </c>
      <c r="AH44" s="764"/>
      <c r="AI44" s="888" t="s">
        <v>361</v>
      </c>
      <c r="AJ44" s="764"/>
      <c r="AK44" s="886" t="s">
        <v>118</v>
      </c>
      <c r="AL44" s="906">
        <v>0.4</v>
      </c>
      <c r="AM44" s="904" t="s">
        <v>127</v>
      </c>
      <c r="AN44" s="809" t="s">
        <v>84</v>
      </c>
      <c r="AO44" s="315" t="s">
        <v>960</v>
      </c>
      <c r="AP44" s="450" t="s">
        <v>522</v>
      </c>
      <c r="AQ44" s="765" t="s">
        <v>104</v>
      </c>
      <c r="AR44" s="781" t="s">
        <v>61</v>
      </c>
      <c r="AS44" s="766">
        <v>0.25</v>
      </c>
      <c r="AT44" s="781" t="s">
        <v>56</v>
      </c>
      <c r="AU44" s="766">
        <v>0.15</v>
      </c>
      <c r="AV44" s="767">
        <v>0.4</v>
      </c>
      <c r="AW44" s="781" t="s">
        <v>57</v>
      </c>
      <c r="AX44" s="781" t="s">
        <v>58</v>
      </c>
      <c r="AY44" s="781" t="s">
        <v>59</v>
      </c>
      <c r="AZ44" s="767">
        <v>0.36</v>
      </c>
      <c r="BA44" s="768" t="s">
        <v>90</v>
      </c>
      <c r="BB44" s="767">
        <v>0.4</v>
      </c>
      <c r="BC44" s="768" t="s">
        <v>118</v>
      </c>
      <c r="BD44" s="769" t="s">
        <v>127</v>
      </c>
      <c r="BE44" s="896" t="s">
        <v>60</v>
      </c>
      <c r="BF44" s="1147" t="s">
        <v>523</v>
      </c>
      <c r="BG44" s="1141" t="s">
        <v>524</v>
      </c>
      <c r="BH44" s="1141" t="s">
        <v>402</v>
      </c>
      <c r="BI44" s="1144">
        <v>44562</v>
      </c>
      <c r="BJ44" s="1231">
        <v>44926</v>
      </c>
      <c r="BK44" s="1141"/>
      <c r="BL44" s="902" t="s">
        <v>961</v>
      </c>
    </row>
    <row r="45" spans="2:64" ht="269.25" customHeight="1" thickBot="1" x14ac:dyDescent="0.35">
      <c r="B45" s="929"/>
      <c r="C45" s="1309"/>
      <c r="D45" s="1002"/>
      <c r="E45" s="913"/>
      <c r="F45" s="877"/>
      <c r="G45" s="1209"/>
      <c r="H45" s="1134"/>
      <c r="I45" s="1312"/>
      <c r="J45" s="1312"/>
      <c r="K45" s="1312"/>
      <c r="L45" s="889"/>
      <c r="M45" s="893"/>
      <c r="N45" s="891"/>
      <c r="O45" s="796"/>
      <c r="P45" s="796"/>
      <c r="Q45" s="796"/>
      <c r="R45" s="796"/>
      <c r="S45" s="796"/>
      <c r="T45" s="796"/>
      <c r="U45" s="796"/>
      <c r="V45" s="796"/>
      <c r="W45" s="796"/>
      <c r="X45" s="796"/>
      <c r="Y45" s="796"/>
      <c r="Z45" s="796"/>
      <c r="AA45" s="796"/>
      <c r="AB45" s="796"/>
      <c r="AC45" s="796"/>
      <c r="AD45" s="796"/>
      <c r="AE45" s="796"/>
      <c r="AF45" s="796"/>
      <c r="AG45" s="796"/>
      <c r="AH45" s="797"/>
      <c r="AI45" s="889"/>
      <c r="AJ45" s="797"/>
      <c r="AK45" s="887"/>
      <c r="AL45" s="907"/>
      <c r="AM45" s="905"/>
      <c r="AN45" s="810" t="s">
        <v>348</v>
      </c>
      <c r="AO45" s="316" t="s">
        <v>572</v>
      </c>
      <c r="AP45" s="450" t="s">
        <v>522</v>
      </c>
      <c r="AQ45" s="798" t="s">
        <v>104</v>
      </c>
      <c r="AR45" s="792" t="s">
        <v>61</v>
      </c>
      <c r="AS45" s="774">
        <v>0.25</v>
      </c>
      <c r="AT45" s="792" t="s">
        <v>56</v>
      </c>
      <c r="AU45" s="774">
        <v>0.15</v>
      </c>
      <c r="AV45" s="799">
        <v>0.4</v>
      </c>
      <c r="AW45" s="792" t="s">
        <v>57</v>
      </c>
      <c r="AX45" s="792" t="s">
        <v>58</v>
      </c>
      <c r="AY45" s="783" t="s">
        <v>59</v>
      </c>
      <c r="AZ45" s="794">
        <v>0.216</v>
      </c>
      <c r="BA45" s="778" t="s">
        <v>90</v>
      </c>
      <c r="BB45" s="777">
        <v>0.4</v>
      </c>
      <c r="BC45" s="800" t="s">
        <v>118</v>
      </c>
      <c r="BD45" s="795" t="s">
        <v>127</v>
      </c>
      <c r="BE45" s="897"/>
      <c r="BF45" s="1148"/>
      <c r="BG45" s="1143"/>
      <c r="BH45" s="1143"/>
      <c r="BI45" s="1146"/>
      <c r="BJ45" s="1233"/>
      <c r="BK45" s="1143"/>
      <c r="BL45" s="903"/>
    </row>
    <row r="46" spans="2:64" ht="243.75" customHeight="1" thickBot="1" x14ac:dyDescent="0.35">
      <c r="B46" s="929"/>
      <c r="C46" s="1309"/>
      <c r="D46" s="1002"/>
      <c r="E46" s="878" t="s">
        <v>74</v>
      </c>
      <c r="F46" s="876" t="s">
        <v>257</v>
      </c>
      <c r="G46" s="1208" t="s">
        <v>526</v>
      </c>
      <c r="H46" s="888" t="s">
        <v>68</v>
      </c>
      <c r="I46" s="1133" t="s">
        <v>527</v>
      </c>
      <c r="J46" s="1311" t="s">
        <v>528</v>
      </c>
      <c r="K46" s="894" t="s">
        <v>356</v>
      </c>
      <c r="L46" s="888" t="s">
        <v>70</v>
      </c>
      <c r="M46" s="892" t="s">
        <v>130</v>
      </c>
      <c r="N46" s="890">
        <v>0.8</v>
      </c>
      <c r="O46" s="763" t="s">
        <v>53</v>
      </c>
      <c r="P46" s="763" t="s">
        <v>53</v>
      </c>
      <c r="Q46" s="763" t="s">
        <v>53</v>
      </c>
      <c r="R46" s="763" t="s">
        <v>53</v>
      </c>
      <c r="S46" s="763" t="s">
        <v>53</v>
      </c>
      <c r="T46" s="763" t="s">
        <v>53</v>
      </c>
      <c r="U46" s="763" t="s">
        <v>53</v>
      </c>
      <c r="V46" s="763" t="s">
        <v>54</v>
      </c>
      <c r="W46" s="763" t="s">
        <v>54</v>
      </c>
      <c r="X46" s="763" t="s">
        <v>53</v>
      </c>
      <c r="Y46" s="763" t="s">
        <v>53</v>
      </c>
      <c r="Z46" s="763" t="s">
        <v>53</v>
      </c>
      <c r="AA46" s="763" t="s">
        <v>53</v>
      </c>
      <c r="AB46" s="763" t="s">
        <v>53</v>
      </c>
      <c r="AC46" s="763" t="s">
        <v>53</v>
      </c>
      <c r="AD46" s="763" t="s">
        <v>54</v>
      </c>
      <c r="AE46" s="763" t="s">
        <v>53</v>
      </c>
      <c r="AF46" s="763" t="s">
        <v>53</v>
      </c>
      <c r="AG46" s="763" t="s">
        <v>54</v>
      </c>
      <c r="AH46" s="764"/>
      <c r="AI46" s="888" t="s">
        <v>363</v>
      </c>
      <c r="AJ46" s="764"/>
      <c r="AK46" s="886" t="s">
        <v>131</v>
      </c>
      <c r="AL46" s="906">
        <v>0.8</v>
      </c>
      <c r="AM46" s="904" t="s">
        <v>130</v>
      </c>
      <c r="AN46" s="808" t="s">
        <v>84</v>
      </c>
      <c r="AO46" s="847" t="s">
        <v>962</v>
      </c>
      <c r="AP46" s="452" t="s">
        <v>522</v>
      </c>
      <c r="AQ46" s="801" t="s">
        <v>104</v>
      </c>
      <c r="AR46" s="781" t="s">
        <v>61</v>
      </c>
      <c r="AS46" s="766">
        <v>0.25</v>
      </c>
      <c r="AT46" s="781" t="s">
        <v>56</v>
      </c>
      <c r="AU46" s="766">
        <v>0.15</v>
      </c>
      <c r="AV46" s="767">
        <v>0.4</v>
      </c>
      <c r="AW46" s="781" t="s">
        <v>57</v>
      </c>
      <c r="AX46" s="781" t="s">
        <v>58</v>
      </c>
      <c r="AY46" s="781" t="s">
        <v>59</v>
      </c>
      <c r="AZ46" s="767">
        <v>0.48</v>
      </c>
      <c r="BA46" s="268" t="s">
        <v>123</v>
      </c>
      <c r="BB46" s="767">
        <v>0.8</v>
      </c>
      <c r="BC46" s="768" t="s">
        <v>131</v>
      </c>
      <c r="BD46" s="769" t="s">
        <v>130</v>
      </c>
      <c r="BE46" s="896" t="s">
        <v>60</v>
      </c>
      <c r="BF46" s="1147" t="s">
        <v>523</v>
      </c>
      <c r="BG46" s="1141" t="s">
        <v>524</v>
      </c>
      <c r="BH46" s="1141" t="s">
        <v>402</v>
      </c>
      <c r="BI46" s="1144">
        <v>44564</v>
      </c>
      <c r="BJ46" s="1231">
        <v>44926</v>
      </c>
      <c r="BK46" s="1141"/>
      <c r="BL46" s="1138" t="s">
        <v>963</v>
      </c>
    </row>
    <row r="47" spans="2:64" ht="176.25" customHeight="1" thickTop="1" thickBot="1" x14ac:dyDescent="0.35">
      <c r="B47" s="930"/>
      <c r="C47" s="1310"/>
      <c r="D47" s="1003"/>
      <c r="E47" s="879"/>
      <c r="F47" s="877"/>
      <c r="G47" s="1209"/>
      <c r="H47" s="889"/>
      <c r="I47" s="1134"/>
      <c r="J47" s="1312"/>
      <c r="K47" s="895"/>
      <c r="L47" s="889"/>
      <c r="M47" s="893"/>
      <c r="N47" s="891"/>
      <c r="O47" s="796"/>
      <c r="P47" s="796"/>
      <c r="Q47" s="796"/>
      <c r="R47" s="796"/>
      <c r="S47" s="796"/>
      <c r="T47" s="796"/>
      <c r="U47" s="796"/>
      <c r="V47" s="796"/>
      <c r="W47" s="796"/>
      <c r="X47" s="796"/>
      <c r="Y47" s="796"/>
      <c r="Z47" s="796"/>
      <c r="AA47" s="796"/>
      <c r="AB47" s="796"/>
      <c r="AC47" s="796"/>
      <c r="AD47" s="796"/>
      <c r="AE47" s="796"/>
      <c r="AF47" s="796"/>
      <c r="AG47" s="796"/>
      <c r="AH47" s="797"/>
      <c r="AI47" s="889"/>
      <c r="AJ47" s="797"/>
      <c r="AK47" s="887"/>
      <c r="AL47" s="907"/>
      <c r="AM47" s="905"/>
      <c r="AN47" s="809" t="s">
        <v>348</v>
      </c>
      <c r="AO47" s="848" t="s">
        <v>573</v>
      </c>
      <c r="AP47" s="453" t="s">
        <v>529</v>
      </c>
      <c r="AQ47" s="696" t="s">
        <v>104</v>
      </c>
      <c r="AR47" s="792" t="s">
        <v>61</v>
      </c>
      <c r="AS47" s="774">
        <v>0.25</v>
      </c>
      <c r="AT47" s="792" t="s">
        <v>56</v>
      </c>
      <c r="AU47" s="774">
        <v>0.15</v>
      </c>
      <c r="AV47" s="799">
        <v>0.4</v>
      </c>
      <c r="AW47" s="792" t="s">
        <v>73</v>
      </c>
      <c r="AX47" s="792" t="s">
        <v>65</v>
      </c>
      <c r="AY47" s="792" t="s">
        <v>59</v>
      </c>
      <c r="AZ47" s="794">
        <v>0.28799999999999998</v>
      </c>
      <c r="BA47" s="269" t="s">
        <v>90</v>
      </c>
      <c r="BB47" s="777">
        <v>0.8</v>
      </c>
      <c r="BC47" s="800" t="s">
        <v>131</v>
      </c>
      <c r="BD47" s="795" t="s">
        <v>130</v>
      </c>
      <c r="BE47" s="897"/>
      <c r="BF47" s="1148"/>
      <c r="BG47" s="1143"/>
      <c r="BH47" s="1143"/>
      <c r="BI47" s="1146"/>
      <c r="BJ47" s="1233"/>
      <c r="BK47" s="1143"/>
      <c r="BL47" s="1140"/>
    </row>
    <row r="48" spans="2:64" ht="149.25" customHeight="1" thickBot="1" x14ac:dyDescent="0.35">
      <c r="B48" s="928" t="s">
        <v>195</v>
      </c>
      <c r="C48" s="1121" t="s">
        <v>213</v>
      </c>
      <c r="D48" s="880" t="s">
        <v>229</v>
      </c>
      <c r="E48" s="717" t="s">
        <v>74</v>
      </c>
      <c r="F48" s="665" t="s">
        <v>258</v>
      </c>
      <c r="G48" s="855" t="s">
        <v>1161</v>
      </c>
      <c r="H48" s="852" t="s">
        <v>68</v>
      </c>
      <c r="I48" s="473" t="s">
        <v>1162</v>
      </c>
      <c r="J48" s="852" t="s">
        <v>1163</v>
      </c>
      <c r="K48" s="853" t="s">
        <v>102</v>
      </c>
      <c r="L48" s="852" t="s">
        <v>72</v>
      </c>
      <c r="M48" s="835" t="s">
        <v>90</v>
      </c>
      <c r="N48" s="836">
        <v>0.4</v>
      </c>
      <c r="O48" s="837" t="s">
        <v>53</v>
      </c>
      <c r="P48" s="837" t="s">
        <v>53</v>
      </c>
      <c r="Q48" s="837" t="s">
        <v>53</v>
      </c>
      <c r="R48" s="837" t="s">
        <v>53</v>
      </c>
      <c r="S48" s="837" t="s">
        <v>53</v>
      </c>
      <c r="T48" s="837" t="s">
        <v>53</v>
      </c>
      <c r="U48" s="837" t="s">
        <v>53</v>
      </c>
      <c r="V48" s="837" t="s">
        <v>54</v>
      </c>
      <c r="W48" s="837" t="s">
        <v>54</v>
      </c>
      <c r="X48" s="837" t="s">
        <v>53</v>
      </c>
      <c r="Y48" s="837" t="s">
        <v>53</v>
      </c>
      <c r="Z48" s="837" t="s">
        <v>53</v>
      </c>
      <c r="AA48" s="837" t="s">
        <v>53</v>
      </c>
      <c r="AB48" s="837" t="s">
        <v>53</v>
      </c>
      <c r="AC48" s="837" t="s">
        <v>53</v>
      </c>
      <c r="AD48" s="837" t="s">
        <v>54</v>
      </c>
      <c r="AE48" s="837" t="s">
        <v>53</v>
      </c>
      <c r="AF48" s="837" t="s">
        <v>53</v>
      </c>
      <c r="AG48" s="837" t="s">
        <v>54</v>
      </c>
      <c r="AH48" s="838"/>
      <c r="AI48" s="852" t="s">
        <v>360</v>
      </c>
      <c r="AJ48" s="838"/>
      <c r="AK48" s="750" t="s">
        <v>1127</v>
      </c>
      <c r="AL48" s="749">
        <v>0.2</v>
      </c>
      <c r="AM48" s="856" t="s">
        <v>90</v>
      </c>
      <c r="AN48" s="633" t="s">
        <v>84</v>
      </c>
      <c r="AO48" s="1249" t="s">
        <v>1165</v>
      </c>
      <c r="AP48" s="476" t="s">
        <v>1164</v>
      </c>
      <c r="AQ48" s="436" t="s">
        <v>104</v>
      </c>
      <c r="AR48" s="831" t="s">
        <v>61</v>
      </c>
      <c r="AS48" s="749">
        <v>0.25</v>
      </c>
      <c r="AT48" s="831" t="s">
        <v>56</v>
      </c>
      <c r="AU48" s="749">
        <v>0.15</v>
      </c>
      <c r="AV48" s="726">
        <v>0.4</v>
      </c>
      <c r="AW48" s="831" t="s">
        <v>57</v>
      </c>
      <c r="AX48" s="831" t="s">
        <v>58</v>
      </c>
      <c r="AY48" s="831" t="s">
        <v>59</v>
      </c>
      <c r="AZ48" s="726">
        <v>0.24</v>
      </c>
      <c r="BA48" s="725" t="s">
        <v>90</v>
      </c>
      <c r="BB48" s="726">
        <v>0.2</v>
      </c>
      <c r="BC48" s="725" t="s">
        <v>1127</v>
      </c>
      <c r="BD48" s="724" t="s">
        <v>90</v>
      </c>
      <c r="BE48" s="831" t="s">
        <v>115</v>
      </c>
      <c r="BF48" s="845" t="s">
        <v>389</v>
      </c>
      <c r="BG48" s="845" t="s">
        <v>389</v>
      </c>
      <c r="BH48" s="845" t="s">
        <v>389</v>
      </c>
      <c r="BI48" s="845" t="s">
        <v>389</v>
      </c>
      <c r="BJ48" s="845" t="s">
        <v>389</v>
      </c>
      <c r="BK48" s="302"/>
      <c r="BL48" s="825" t="s">
        <v>1166</v>
      </c>
    </row>
    <row r="49" spans="2:64" ht="165.75" thickBot="1" x14ac:dyDescent="0.35">
      <c r="B49" s="929"/>
      <c r="C49" s="1122"/>
      <c r="D49" s="881"/>
      <c r="E49" s="718" t="s">
        <v>50</v>
      </c>
      <c r="F49" s="665" t="s">
        <v>259</v>
      </c>
      <c r="G49" s="530" t="s">
        <v>1098</v>
      </c>
      <c r="H49" s="811" t="s">
        <v>68</v>
      </c>
      <c r="I49" s="811" t="s">
        <v>1099</v>
      </c>
      <c r="J49" s="811" t="s">
        <v>1100</v>
      </c>
      <c r="K49" s="812" t="s">
        <v>102</v>
      </c>
      <c r="L49" s="811" t="s">
        <v>64</v>
      </c>
      <c r="M49" s="813" t="s">
        <v>123</v>
      </c>
      <c r="N49" s="814">
        <v>0.6</v>
      </c>
      <c r="O49" s="815" t="s">
        <v>53</v>
      </c>
      <c r="P49" s="815" t="s">
        <v>53</v>
      </c>
      <c r="Q49" s="815" t="s">
        <v>53</v>
      </c>
      <c r="R49" s="815" t="s">
        <v>53</v>
      </c>
      <c r="S49" s="815" t="s">
        <v>53</v>
      </c>
      <c r="T49" s="815" t="s">
        <v>53</v>
      </c>
      <c r="U49" s="815" t="s">
        <v>53</v>
      </c>
      <c r="V49" s="815" t="s">
        <v>54</v>
      </c>
      <c r="W49" s="815" t="s">
        <v>54</v>
      </c>
      <c r="X49" s="815" t="s">
        <v>53</v>
      </c>
      <c r="Y49" s="815" t="s">
        <v>53</v>
      </c>
      <c r="Z49" s="815" t="s">
        <v>53</v>
      </c>
      <c r="AA49" s="815" t="s">
        <v>53</v>
      </c>
      <c r="AB49" s="815" t="s">
        <v>53</v>
      </c>
      <c r="AC49" s="815" t="s">
        <v>53</v>
      </c>
      <c r="AD49" s="815" t="s">
        <v>54</v>
      </c>
      <c r="AE49" s="815" t="s">
        <v>53</v>
      </c>
      <c r="AF49" s="815" t="s">
        <v>53</v>
      </c>
      <c r="AG49" s="815" t="s">
        <v>54</v>
      </c>
      <c r="AH49" s="816"/>
      <c r="AI49" s="811" t="s">
        <v>360</v>
      </c>
      <c r="AJ49" s="816"/>
      <c r="AK49" s="817" t="s">
        <v>1127</v>
      </c>
      <c r="AL49" s="818">
        <v>0.2</v>
      </c>
      <c r="AM49" s="829" t="s">
        <v>127</v>
      </c>
      <c r="AN49" s="809" t="s">
        <v>84</v>
      </c>
      <c r="AO49" s="1252" t="s">
        <v>1243</v>
      </c>
      <c r="AP49" s="450" t="s">
        <v>1102</v>
      </c>
      <c r="AQ49" s="819" t="s">
        <v>106</v>
      </c>
      <c r="AR49" s="820" t="s">
        <v>55</v>
      </c>
      <c r="AS49" s="818">
        <v>0.1</v>
      </c>
      <c r="AT49" s="820" t="s">
        <v>56</v>
      </c>
      <c r="AU49" s="818">
        <v>0.15</v>
      </c>
      <c r="AV49" s="821">
        <v>0.25</v>
      </c>
      <c r="AW49" s="820" t="s">
        <v>57</v>
      </c>
      <c r="AX49" s="820" t="s">
        <v>58</v>
      </c>
      <c r="AY49" s="820" t="s">
        <v>59</v>
      </c>
      <c r="AZ49" s="821">
        <v>0.6</v>
      </c>
      <c r="BA49" s="822" t="s">
        <v>123</v>
      </c>
      <c r="BB49" s="821">
        <v>0.15000000000000002</v>
      </c>
      <c r="BC49" s="822" t="s">
        <v>1127</v>
      </c>
      <c r="BD49" s="823" t="s">
        <v>127</v>
      </c>
      <c r="BE49" s="820" t="s">
        <v>60</v>
      </c>
      <c r="BF49" s="811" t="s">
        <v>1244</v>
      </c>
      <c r="BG49" s="811" t="s">
        <v>1102</v>
      </c>
      <c r="BH49" s="811" t="s">
        <v>606</v>
      </c>
      <c r="BI49" s="824">
        <v>44562</v>
      </c>
      <c r="BJ49" s="824">
        <v>44895</v>
      </c>
      <c r="BK49" s="839"/>
      <c r="BL49" s="825" t="s">
        <v>1245</v>
      </c>
    </row>
    <row r="50" spans="2:64" ht="99.75" thickBot="1" x14ac:dyDescent="0.35">
      <c r="B50" s="929"/>
      <c r="C50" s="1122"/>
      <c r="D50" s="881"/>
      <c r="E50" s="718" t="s">
        <v>74</v>
      </c>
      <c r="F50" s="665" t="s">
        <v>260</v>
      </c>
      <c r="G50" s="855" t="s">
        <v>1167</v>
      </c>
      <c r="H50" s="852" t="s">
        <v>68</v>
      </c>
      <c r="I50" s="712" t="s">
        <v>782</v>
      </c>
      <c r="J50" s="852" t="s">
        <v>1168</v>
      </c>
      <c r="K50" s="853" t="s">
        <v>102</v>
      </c>
      <c r="L50" s="852" t="s">
        <v>72</v>
      </c>
      <c r="M50" s="835" t="s">
        <v>90</v>
      </c>
      <c r="N50" s="836">
        <v>0.4</v>
      </c>
      <c r="O50" s="837" t="s">
        <v>53</v>
      </c>
      <c r="P50" s="837" t="s">
        <v>53</v>
      </c>
      <c r="Q50" s="837" t="s">
        <v>53</v>
      </c>
      <c r="R50" s="837" t="s">
        <v>53</v>
      </c>
      <c r="S50" s="837" t="s">
        <v>53</v>
      </c>
      <c r="T50" s="837" t="s">
        <v>53</v>
      </c>
      <c r="U50" s="837" t="s">
        <v>53</v>
      </c>
      <c r="V50" s="837" t="s">
        <v>54</v>
      </c>
      <c r="W50" s="837" t="s">
        <v>54</v>
      </c>
      <c r="X50" s="837" t="s">
        <v>53</v>
      </c>
      <c r="Y50" s="837" t="s">
        <v>53</v>
      </c>
      <c r="Z50" s="837" t="s">
        <v>53</v>
      </c>
      <c r="AA50" s="837" t="s">
        <v>53</v>
      </c>
      <c r="AB50" s="837" t="s">
        <v>53</v>
      </c>
      <c r="AC50" s="837" t="s">
        <v>53</v>
      </c>
      <c r="AD50" s="837" t="s">
        <v>54</v>
      </c>
      <c r="AE50" s="837" t="s">
        <v>53</v>
      </c>
      <c r="AF50" s="837" t="s">
        <v>53</v>
      </c>
      <c r="AG50" s="837" t="s">
        <v>54</v>
      </c>
      <c r="AH50" s="838"/>
      <c r="AI50" s="852" t="s">
        <v>360</v>
      </c>
      <c r="AJ50" s="838"/>
      <c r="AK50" s="750" t="s">
        <v>1127</v>
      </c>
      <c r="AL50" s="749">
        <v>0.2</v>
      </c>
      <c r="AM50" s="856" t="s">
        <v>90</v>
      </c>
      <c r="AN50" s="633" t="s">
        <v>84</v>
      </c>
      <c r="AO50" s="1251" t="s">
        <v>1170</v>
      </c>
      <c r="AP50" s="450" t="s">
        <v>1169</v>
      </c>
      <c r="AQ50" s="436" t="s">
        <v>104</v>
      </c>
      <c r="AR50" s="831" t="s">
        <v>61</v>
      </c>
      <c r="AS50" s="749">
        <v>0.25</v>
      </c>
      <c r="AT50" s="831" t="s">
        <v>56</v>
      </c>
      <c r="AU50" s="749">
        <v>0.15</v>
      </c>
      <c r="AV50" s="726">
        <v>0.4</v>
      </c>
      <c r="AW50" s="831" t="s">
        <v>57</v>
      </c>
      <c r="AX50" s="831" t="s">
        <v>58</v>
      </c>
      <c r="AY50" s="831" t="s">
        <v>59</v>
      </c>
      <c r="AZ50" s="726">
        <v>0.24</v>
      </c>
      <c r="BA50" s="725" t="s">
        <v>90</v>
      </c>
      <c r="BB50" s="726">
        <v>0.2</v>
      </c>
      <c r="BC50" s="725" t="s">
        <v>1127</v>
      </c>
      <c r="BD50" s="724" t="s">
        <v>90</v>
      </c>
      <c r="BE50" s="831" t="s">
        <v>115</v>
      </c>
      <c r="BF50" s="845" t="s">
        <v>389</v>
      </c>
      <c r="BG50" s="845" t="s">
        <v>389</v>
      </c>
      <c r="BH50" s="845" t="s">
        <v>389</v>
      </c>
      <c r="BI50" s="845" t="s">
        <v>389</v>
      </c>
      <c r="BJ50" s="845" t="s">
        <v>389</v>
      </c>
      <c r="BK50" s="302"/>
      <c r="BL50" s="825" t="s">
        <v>1171</v>
      </c>
    </row>
    <row r="51" spans="2:64" ht="132.75" thickBot="1" x14ac:dyDescent="0.35">
      <c r="B51" s="929"/>
      <c r="C51" s="1122"/>
      <c r="D51" s="881"/>
      <c r="E51" s="641" t="s">
        <v>50</v>
      </c>
      <c r="F51" s="844" t="s">
        <v>261</v>
      </c>
      <c r="G51" s="530" t="s">
        <v>1107</v>
      </c>
      <c r="H51" s="811" t="s">
        <v>158</v>
      </c>
      <c r="I51" s="811" t="s">
        <v>1105</v>
      </c>
      <c r="J51" s="811" t="s">
        <v>1106</v>
      </c>
      <c r="K51" s="812" t="s">
        <v>357</v>
      </c>
      <c r="L51" s="811" t="s">
        <v>64</v>
      </c>
      <c r="M51" s="813" t="s">
        <v>123</v>
      </c>
      <c r="N51" s="814">
        <v>0.6</v>
      </c>
      <c r="O51" s="815" t="s">
        <v>53</v>
      </c>
      <c r="P51" s="815" t="s">
        <v>53</v>
      </c>
      <c r="Q51" s="815" t="s">
        <v>53</v>
      </c>
      <c r="R51" s="815" t="s">
        <v>53</v>
      </c>
      <c r="S51" s="815" t="s">
        <v>53</v>
      </c>
      <c r="T51" s="815" t="s">
        <v>53</v>
      </c>
      <c r="U51" s="815" t="s">
        <v>53</v>
      </c>
      <c r="V51" s="815" t="s">
        <v>54</v>
      </c>
      <c r="W51" s="815" t="s">
        <v>54</v>
      </c>
      <c r="X51" s="815" t="s">
        <v>53</v>
      </c>
      <c r="Y51" s="815" t="s">
        <v>53</v>
      </c>
      <c r="Z51" s="815" t="s">
        <v>53</v>
      </c>
      <c r="AA51" s="815" t="s">
        <v>53</v>
      </c>
      <c r="AB51" s="815" t="s">
        <v>53</v>
      </c>
      <c r="AC51" s="815" t="s">
        <v>53</v>
      </c>
      <c r="AD51" s="815" t="s">
        <v>54</v>
      </c>
      <c r="AE51" s="815" t="s">
        <v>53</v>
      </c>
      <c r="AF51" s="815" t="s">
        <v>53</v>
      </c>
      <c r="AG51" s="815" t="s">
        <v>54</v>
      </c>
      <c r="AH51" s="816"/>
      <c r="AI51" s="811" t="s">
        <v>362</v>
      </c>
      <c r="AJ51" s="816"/>
      <c r="AK51" s="817" t="s">
        <v>124</v>
      </c>
      <c r="AL51" s="818">
        <v>0.6</v>
      </c>
      <c r="AM51" s="829" t="s">
        <v>127</v>
      </c>
      <c r="AN51" s="809" t="s">
        <v>84</v>
      </c>
      <c r="AO51" s="642" t="s">
        <v>1114</v>
      </c>
      <c r="AP51" s="450" t="s">
        <v>1102</v>
      </c>
      <c r="AQ51" s="819" t="s">
        <v>104</v>
      </c>
      <c r="AR51" s="820" t="s">
        <v>61</v>
      </c>
      <c r="AS51" s="818">
        <v>0.25</v>
      </c>
      <c r="AT51" s="820" t="s">
        <v>56</v>
      </c>
      <c r="AU51" s="818">
        <v>0.15</v>
      </c>
      <c r="AV51" s="821">
        <v>0.4</v>
      </c>
      <c r="AW51" s="820" t="s">
        <v>57</v>
      </c>
      <c r="AX51" s="820" t="s">
        <v>58</v>
      </c>
      <c r="AY51" s="820" t="s">
        <v>59</v>
      </c>
      <c r="AZ51" s="821">
        <v>0.36</v>
      </c>
      <c r="BA51" s="822" t="s">
        <v>90</v>
      </c>
      <c r="BB51" s="821">
        <v>0.6</v>
      </c>
      <c r="BC51" s="822" t="s">
        <v>124</v>
      </c>
      <c r="BD51" s="823" t="s">
        <v>127</v>
      </c>
      <c r="BE51" s="820" t="s">
        <v>60</v>
      </c>
      <c r="BF51" s="811" t="s">
        <v>1108</v>
      </c>
      <c r="BG51" s="811" t="s">
        <v>1102</v>
      </c>
      <c r="BH51" s="811" t="s">
        <v>437</v>
      </c>
      <c r="BI51" s="824">
        <v>44562</v>
      </c>
      <c r="BJ51" s="824">
        <v>44895</v>
      </c>
      <c r="BK51" s="839"/>
      <c r="BL51" s="825" t="s">
        <v>1109</v>
      </c>
    </row>
    <row r="52" spans="2:64" ht="132.75" thickBot="1" x14ac:dyDescent="0.35">
      <c r="B52" s="929"/>
      <c r="C52" s="1122"/>
      <c r="D52" s="881"/>
      <c r="E52" s="730" t="s">
        <v>50</v>
      </c>
      <c r="F52" s="844" t="s">
        <v>262</v>
      </c>
      <c r="G52" s="530" t="s">
        <v>1112</v>
      </c>
      <c r="H52" s="811" t="s">
        <v>68</v>
      </c>
      <c r="I52" s="811" t="s">
        <v>1110</v>
      </c>
      <c r="J52" s="811" t="s">
        <v>1111</v>
      </c>
      <c r="K52" s="812" t="s">
        <v>102</v>
      </c>
      <c r="L52" s="811" t="s">
        <v>64</v>
      </c>
      <c r="M52" s="813" t="s">
        <v>123</v>
      </c>
      <c r="N52" s="814">
        <v>0.6</v>
      </c>
      <c r="O52" s="815" t="s">
        <v>53</v>
      </c>
      <c r="P52" s="815" t="s">
        <v>53</v>
      </c>
      <c r="Q52" s="815" t="s">
        <v>53</v>
      </c>
      <c r="R52" s="815" t="s">
        <v>53</v>
      </c>
      <c r="S52" s="815" t="s">
        <v>53</v>
      </c>
      <c r="T52" s="815" t="s">
        <v>53</v>
      </c>
      <c r="U52" s="815" t="s">
        <v>53</v>
      </c>
      <c r="V52" s="815" t="s">
        <v>54</v>
      </c>
      <c r="W52" s="815" t="s">
        <v>54</v>
      </c>
      <c r="X52" s="815" t="s">
        <v>53</v>
      </c>
      <c r="Y52" s="815" t="s">
        <v>53</v>
      </c>
      <c r="Z52" s="815" t="s">
        <v>53</v>
      </c>
      <c r="AA52" s="815" t="s">
        <v>53</v>
      </c>
      <c r="AB52" s="815" t="s">
        <v>53</v>
      </c>
      <c r="AC52" s="815" t="s">
        <v>53</v>
      </c>
      <c r="AD52" s="815" t="s">
        <v>54</v>
      </c>
      <c r="AE52" s="815" t="s">
        <v>53</v>
      </c>
      <c r="AF52" s="815" t="s">
        <v>53</v>
      </c>
      <c r="AG52" s="815" t="s">
        <v>54</v>
      </c>
      <c r="AH52" s="816"/>
      <c r="AI52" s="811" t="s">
        <v>360</v>
      </c>
      <c r="AJ52" s="816"/>
      <c r="AK52" s="817" t="s">
        <v>1127</v>
      </c>
      <c r="AL52" s="818">
        <v>0.2</v>
      </c>
      <c r="AM52" s="829" t="s">
        <v>127</v>
      </c>
      <c r="AN52" s="809" t="s">
        <v>84</v>
      </c>
      <c r="AO52" s="1252" t="s">
        <v>1246</v>
      </c>
      <c r="AP52" s="476" t="s">
        <v>1102</v>
      </c>
      <c r="AQ52" s="819" t="s">
        <v>104</v>
      </c>
      <c r="AR52" s="820" t="s">
        <v>61</v>
      </c>
      <c r="AS52" s="818">
        <v>0.25</v>
      </c>
      <c r="AT52" s="820" t="s">
        <v>56</v>
      </c>
      <c r="AU52" s="818">
        <v>0.15</v>
      </c>
      <c r="AV52" s="821">
        <v>0.4</v>
      </c>
      <c r="AW52" s="820" t="s">
        <v>57</v>
      </c>
      <c r="AX52" s="820" t="s">
        <v>58</v>
      </c>
      <c r="AY52" s="820" t="s">
        <v>59</v>
      </c>
      <c r="AZ52" s="821">
        <v>0.36</v>
      </c>
      <c r="BA52" s="822" t="s">
        <v>90</v>
      </c>
      <c r="BB52" s="821">
        <v>0.2</v>
      </c>
      <c r="BC52" s="822" t="s">
        <v>1127</v>
      </c>
      <c r="BD52" s="823" t="s">
        <v>90</v>
      </c>
      <c r="BE52" s="820" t="s">
        <v>115</v>
      </c>
      <c r="BF52" s="845" t="s">
        <v>389</v>
      </c>
      <c r="BG52" s="845" t="s">
        <v>389</v>
      </c>
      <c r="BH52" s="845" t="s">
        <v>389</v>
      </c>
      <c r="BI52" s="845" t="s">
        <v>389</v>
      </c>
      <c r="BJ52" s="845" t="s">
        <v>389</v>
      </c>
      <c r="BK52" s="643"/>
      <c r="BL52" s="825" t="s">
        <v>1247</v>
      </c>
    </row>
    <row r="53" spans="2:64" ht="99.75" thickBot="1" x14ac:dyDescent="0.35">
      <c r="B53" s="929"/>
      <c r="C53" s="1122"/>
      <c r="D53" s="881"/>
      <c r="E53" s="718" t="s">
        <v>50</v>
      </c>
      <c r="F53" s="666" t="s">
        <v>263</v>
      </c>
      <c r="G53" s="855" t="s">
        <v>1118</v>
      </c>
      <c r="H53" s="852" t="s">
        <v>68</v>
      </c>
      <c r="I53" s="670" t="s">
        <v>1116</v>
      </c>
      <c r="J53" s="670" t="s">
        <v>1117</v>
      </c>
      <c r="K53" s="770" t="s">
        <v>102</v>
      </c>
      <c r="L53" s="670" t="s">
        <v>70</v>
      </c>
      <c r="M53" s="835" t="s">
        <v>130</v>
      </c>
      <c r="N53" s="836">
        <v>0.8</v>
      </c>
      <c r="O53" s="837" t="s">
        <v>53</v>
      </c>
      <c r="P53" s="837" t="s">
        <v>53</v>
      </c>
      <c r="Q53" s="837" t="s">
        <v>53</v>
      </c>
      <c r="R53" s="837" t="s">
        <v>53</v>
      </c>
      <c r="S53" s="837" t="s">
        <v>53</v>
      </c>
      <c r="T53" s="837" t="s">
        <v>53</v>
      </c>
      <c r="U53" s="837" t="s">
        <v>53</v>
      </c>
      <c r="V53" s="837" t="s">
        <v>54</v>
      </c>
      <c r="W53" s="837" t="s">
        <v>54</v>
      </c>
      <c r="X53" s="837" t="s">
        <v>53</v>
      </c>
      <c r="Y53" s="837" t="s">
        <v>53</v>
      </c>
      <c r="Z53" s="837" t="s">
        <v>53</v>
      </c>
      <c r="AA53" s="837" t="s">
        <v>53</v>
      </c>
      <c r="AB53" s="837" t="s">
        <v>53</v>
      </c>
      <c r="AC53" s="837" t="s">
        <v>53</v>
      </c>
      <c r="AD53" s="837" t="s">
        <v>54</v>
      </c>
      <c r="AE53" s="837" t="s">
        <v>53</v>
      </c>
      <c r="AF53" s="837" t="s">
        <v>53</v>
      </c>
      <c r="AG53" s="837" t="s">
        <v>54</v>
      </c>
      <c r="AH53" s="838"/>
      <c r="AI53" s="852" t="s">
        <v>360</v>
      </c>
      <c r="AJ53" s="838"/>
      <c r="AK53" s="750" t="s">
        <v>1127</v>
      </c>
      <c r="AL53" s="749">
        <v>0.2</v>
      </c>
      <c r="AM53" s="856" t="s">
        <v>127</v>
      </c>
      <c r="AN53" s="633" t="s">
        <v>84</v>
      </c>
      <c r="AO53" s="1249" t="s">
        <v>1248</v>
      </c>
      <c r="AP53" s="476" t="s">
        <v>1102</v>
      </c>
      <c r="AQ53" s="436" t="s">
        <v>104</v>
      </c>
      <c r="AR53" s="831" t="s">
        <v>61</v>
      </c>
      <c r="AS53" s="749">
        <v>0.25</v>
      </c>
      <c r="AT53" s="831" t="s">
        <v>56</v>
      </c>
      <c r="AU53" s="749">
        <v>0.15</v>
      </c>
      <c r="AV53" s="726">
        <v>0.4</v>
      </c>
      <c r="AW53" s="831" t="s">
        <v>57</v>
      </c>
      <c r="AX53" s="831" t="s">
        <v>58</v>
      </c>
      <c r="AY53" s="831" t="s">
        <v>59</v>
      </c>
      <c r="AZ53" s="726">
        <v>0.48</v>
      </c>
      <c r="BA53" s="725" t="s">
        <v>123</v>
      </c>
      <c r="BB53" s="726">
        <v>0.2</v>
      </c>
      <c r="BC53" s="725" t="s">
        <v>1127</v>
      </c>
      <c r="BD53" s="724" t="s">
        <v>127</v>
      </c>
      <c r="BE53" s="831" t="s">
        <v>60</v>
      </c>
      <c r="BF53" s="670" t="s">
        <v>1249</v>
      </c>
      <c r="BG53" s="670" t="s">
        <v>1102</v>
      </c>
      <c r="BH53" s="670" t="s">
        <v>437</v>
      </c>
      <c r="BI53" s="706">
        <v>44562</v>
      </c>
      <c r="BJ53" s="706">
        <v>44895</v>
      </c>
      <c r="BK53" s="484"/>
      <c r="BL53" s="854" t="s">
        <v>1250</v>
      </c>
    </row>
    <row r="54" spans="2:64" ht="165.75" thickBot="1" x14ac:dyDescent="0.35">
      <c r="B54" s="929"/>
      <c r="C54" s="1122"/>
      <c r="D54" s="881"/>
      <c r="E54" s="878" t="s">
        <v>50</v>
      </c>
      <c r="F54" s="876" t="s">
        <v>264</v>
      </c>
      <c r="G54" s="926" t="s">
        <v>815</v>
      </c>
      <c r="H54" s="888" t="s">
        <v>68</v>
      </c>
      <c r="I54" s="793" t="s">
        <v>1003</v>
      </c>
      <c r="J54" s="793" t="s">
        <v>1004</v>
      </c>
      <c r="K54" s="894" t="s">
        <v>102</v>
      </c>
      <c r="L54" s="888" t="s">
        <v>64</v>
      </c>
      <c r="M54" s="892" t="s">
        <v>123</v>
      </c>
      <c r="N54" s="890">
        <v>0.6</v>
      </c>
      <c r="O54" s="815" t="s">
        <v>53</v>
      </c>
      <c r="P54" s="815" t="s">
        <v>53</v>
      </c>
      <c r="Q54" s="815" t="s">
        <v>53</v>
      </c>
      <c r="R54" s="815" t="s">
        <v>53</v>
      </c>
      <c r="S54" s="815" t="s">
        <v>53</v>
      </c>
      <c r="T54" s="815" t="s">
        <v>53</v>
      </c>
      <c r="U54" s="815" t="s">
        <v>53</v>
      </c>
      <c r="V54" s="815" t="s">
        <v>54</v>
      </c>
      <c r="W54" s="815" t="s">
        <v>54</v>
      </c>
      <c r="X54" s="815" t="s">
        <v>53</v>
      </c>
      <c r="Y54" s="815" t="s">
        <v>53</v>
      </c>
      <c r="Z54" s="815" t="s">
        <v>53</v>
      </c>
      <c r="AA54" s="815" t="s">
        <v>53</v>
      </c>
      <c r="AB54" s="815" t="s">
        <v>53</v>
      </c>
      <c r="AC54" s="815" t="s">
        <v>53</v>
      </c>
      <c r="AD54" s="815" t="s">
        <v>54</v>
      </c>
      <c r="AE54" s="815" t="s">
        <v>53</v>
      </c>
      <c r="AF54" s="815" t="s">
        <v>53</v>
      </c>
      <c r="AG54" s="815" t="s">
        <v>54</v>
      </c>
      <c r="AH54" s="816"/>
      <c r="AI54" s="888" t="s">
        <v>362</v>
      </c>
      <c r="AJ54" s="816"/>
      <c r="AK54" s="886" t="s">
        <v>124</v>
      </c>
      <c r="AL54" s="906">
        <v>0.6</v>
      </c>
      <c r="AM54" s="904" t="s">
        <v>127</v>
      </c>
      <c r="AN54" s="809" t="s">
        <v>84</v>
      </c>
      <c r="AO54" s="495" t="s">
        <v>1005</v>
      </c>
      <c r="AP54" s="450" t="s">
        <v>783</v>
      </c>
      <c r="AQ54" s="801" t="s">
        <v>104</v>
      </c>
      <c r="AR54" s="781" t="s">
        <v>62</v>
      </c>
      <c r="AS54" s="766">
        <v>0.15</v>
      </c>
      <c r="AT54" s="781" t="s">
        <v>56</v>
      </c>
      <c r="AU54" s="766">
        <v>0.15</v>
      </c>
      <c r="AV54" s="767">
        <v>0.3</v>
      </c>
      <c r="AW54" s="781" t="s">
        <v>57</v>
      </c>
      <c r="AX54" s="781" t="s">
        <v>58</v>
      </c>
      <c r="AY54" s="781" t="s">
        <v>59</v>
      </c>
      <c r="AZ54" s="767">
        <v>0.42</v>
      </c>
      <c r="BA54" s="768" t="s">
        <v>123</v>
      </c>
      <c r="BB54" s="767">
        <v>0.6</v>
      </c>
      <c r="BC54" s="768" t="s">
        <v>124</v>
      </c>
      <c r="BD54" s="769" t="s">
        <v>127</v>
      </c>
      <c r="BE54" s="896" t="s">
        <v>60</v>
      </c>
      <c r="BF54" s="793" t="s">
        <v>784</v>
      </c>
      <c r="BG54" s="793" t="s">
        <v>783</v>
      </c>
      <c r="BH54" s="131" t="s">
        <v>402</v>
      </c>
      <c r="BI54" s="224">
        <v>44562</v>
      </c>
      <c r="BJ54" s="131" t="s">
        <v>785</v>
      </c>
      <c r="BK54" s="803"/>
      <c r="BL54" s="700" t="s">
        <v>1006</v>
      </c>
    </row>
    <row r="55" spans="2:64" ht="132" thickBot="1" x14ac:dyDescent="0.35">
      <c r="B55" s="929"/>
      <c r="C55" s="1122"/>
      <c r="D55" s="881"/>
      <c r="E55" s="913"/>
      <c r="F55" s="877"/>
      <c r="G55" s="927"/>
      <c r="H55" s="889"/>
      <c r="I55" s="670" t="s">
        <v>1007</v>
      </c>
      <c r="J55" s="670" t="s">
        <v>814</v>
      </c>
      <c r="K55" s="895"/>
      <c r="L55" s="889"/>
      <c r="M55" s="893"/>
      <c r="N55" s="891"/>
      <c r="O55" s="796"/>
      <c r="P55" s="796"/>
      <c r="Q55" s="796"/>
      <c r="R55" s="796"/>
      <c r="S55" s="796"/>
      <c r="T55" s="796"/>
      <c r="U55" s="796"/>
      <c r="V55" s="796"/>
      <c r="W55" s="796"/>
      <c r="X55" s="796"/>
      <c r="Y55" s="796"/>
      <c r="Z55" s="796"/>
      <c r="AA55" s="796"/>
      <c r="AB55" s="796"/>
      <c r="AC55" s="796"/>
      <c r="AD55" s="796"/>
      <c r="AE55" s="796"/>
      <c r="AF55" s="796"/>
      <c r="AG55" s="796"/>
      <c r="AH55" s="797"/>
      <c r="AI55" s="889"/>
      <c r="AJ55" s="797"/>
      <c r="AK55" s="887"/>
      <c r="AL55" s="907"/>
      <c r="AM55" s="905"/>
      <c r="AN55" s="809" t="s">
        <v>348</v>
      </c>
      <c r="AO55" s="495" t="s">
        <v>817</v>
      </c>
      <c r="AP55" s="450" t="s">
        <v>816</v>
      </c>
      <c r="AQ55" s="807" t="s">
        <v>106</v>
      </c>
      <c r="AR55" s="783" t="s">
        <v>55</v>
      </c>
      <c r="AS55" s="776">
        <v>0.1</v>
      </c>
      <c r="AT55" s="783" t="s">
        <v>56</v>
      </c>
      <c r="AU55" s="776">
        <v>0.15</v>
      </c>
      <c r="AV55" s="777">
        <v>0.25</v>
      </c>
      <c r="AW55" s="783" t="s">
        <v>73</v>
      </c>
      <c r="AX55" s="783" t="s">
        <v>58</v>
      </c>
      <c r="AY55" s="783" t="s">
        <v>59</v>
      </c>
      <c r="AZ55" s="794">
        <v>0.42</v>
      </c>
      <c r="BA55" s="778" t="s">
        <v>123</v>
      </c>
      <c r="BB55" s="777">
        <v>0.44999999999999996</v>
      </c>
      <c r="BC55" s="778" t="s">
        <v>124</v>
      </c>
      <c r="BD55" s="779" t="s">
        <v>127</v>
      </c>
      <c r="BE55" s="897"/>
      <c r="BF55" s="771" t="s">
        <v>818</v>
      </c>
      <c r="BG55" s="771" t="s">
        <v>1008</v>
      </c>
      <c r="BH55" s="374" t="s">
        <v>437</v>
      </c>
      <c r="BI55" s="375">
        <v>44562</v>
      </c>
      <c r="BJ55" s="375">
        <v>44895</v>
      </c>
      <c r="BK55" s="804"/>
      <c r="BL55" s="490" t="s">
        <v>1009</v>
      </c>
    </row>
    <row r="56" spans="2:64" ht="116.25" thickBot="1" x14ac:dyDescent="0.35">
      <c r="B56" s="929"/>
      <c r="C56" s="1122"/>
      <c r="D56" s="881"/>
      <c r="E56" s="667" t="s">
        <v>50</v>
      </c>
      <c r="F56" s="680" t="s">
        <v>265</v>
      </c>
      <c r="G56" s="530" t="s">
        <v>820</v>
      </c>
      <c r="H56" s="811" t="s">
        <v>51</v>
      </c>
      <c r="I56" s="811" t="s">
        <v>819</v>
      </c>
      <c r="J56" s="811" t="s">
        <v>1010</v>
      </c>
      <c r="K56" s="812" t="s">
        <v>356</v>
      </c>
      <c r="L56" s="811" t="s">
        <v>64</v>
      </c>
      <c r="M56" s="813" t="s">
        <v>123</v>
      </c>
      <c r="N56" s="814">
        <v>0.6</v>
      </c>
      <c r="O56" s="815" t="s">
        <v>53</v>
      </c>
      <c r="P56" s="815" t="s">
        <v>53</v>
      </c>
      <c r="Q56" s="815" t="s">
        <v>53</v>
      </c>
      <c r="R56" s="815" t="s">
        <v>53</v>
      </c>
      <c r="S56" s="815" t="s">
        <v>53</v>
      </c>
      <c r="T56" s="815" t="s">
        <v>53</v>
      </c>
      <c r="U56" s="815" t="s">
        <v>53</v>
      </c>
      <c r="V56" s="815" t="s">
        <v>54</v>
      </c>
      <c r="W56" s="815" t="s">
        <v>54</v>
      </c>
      <c r="X56" s="815" t="s">
        <v>53</v>
      </c>
      <c r="Y56" s="815" t="s">
        <v>53</v>
      </c>
      <c r="Z56" s="815" t="s">
        <v>53</v>
      </c>
      <c r="AA56" s="815" t="s">
        <v>53</v>
      </c>
      <c r="AB56" s="815" t="s">
        <v>53</v>
      </c>
      <c r="AC56" s="815" t="s">
        <v>53</v>
      </c>
      <c r="AD56" s="815" t="s">
        <v>54</v>
      </c>
      <c r="AE56" s="815" t="s">
        <v>53</v>
      </c>
      <c r="AF56" s="815" t="s">
        <v>53</v>
      </c>
      <c r="AG56" s="815" t="s">
        <v>54</v>
      </c>
      <c r="AH56" s="816"/>
      <c r="AI56" s="811" t="s">
        <v>362</v>
      </c>
      <c r="AJ56" s="816"/>
      <c r="AK56" s="817" t="s">
        <v>124</v>
      </c>
      <c r="AL56" s="818">
        <v>0.6</v>
      </c>
      <c r="AM56" s="829" t="s">
        <v>127</v>
      </c>
      <c r="AN56" s="809" t="s">
        <v>84</v>
      </c>
      <c r="AO56" s="497" t="s">
        <v>822</v>
      </c>
      <c r="AP56" s="450" t="s">
        <v>821</v>
      </c>
      <c r="AQ56" s="819" t="s">
        <v>106</v>
      </c>
      <c r="AR56" s="820" t="s">
        <v>55</v>
      </c>
      <c r="AS56" s="818">
        <v>0.1</v>
      </c>
      <c r="AT56" s="820" t="s">
        <v>56</v>
      </c>
      <c r="AU56" s="818">
        <v>0.15</v>
      </c>
      <c r="AV56" s="821">
        <v>0.25</v>
      </c>
      <c r="AW56" s="820" t="s">
        <v>57</v>
      </c>
      <c r="AX56" s="820" t="s">
        <v>58</v>
      </c>
      <c r="AY56" s="820" t="s">
        <v>59</v>
      </c>
      <c r="AZ56" s="821">
        <v>0.6</v>
      </c>
      <c r="BA56" s="822" t="s">
        <v>123</v>
      </c>
      <c r="BB56" s="821">
        <v>0.44999999999999996</v>
      </c>
      <c r="BC56" s="822" t="s">
        <v>124</v>
      </c>
      <c r="BD56" s="823" t="s">
        <v>127</v>
      </c>
      <c r="BE56" s="820" t="s">
        <v>60</v>
      </c>
      <c r="BF56" s="811" t="s">
        <v>1011</v>
      </c>
      <c r="BG56" s="811" t="s">
        <v>1012</v>
      </c>
      <c r="BH56" s="811" t="s">
        <v>402</v>
      </c>
      <c r="BI56" s="486">
        <v>44635</v>
      </c>
      <c r="BJ56" s="486">
        <v>44910</v>
      </c>
      <c r="BK56" s="839"/>
      <c r="BL56" s="825" t="s">
        <v>1013</v>
      </c>
    </row>
    <row r="57" spans="2:64" ht="149.25" thickBot="1" x14ac:dyDescent="0.35">
      <c r="B57" s="930"/>
      <c r="C57" s="1123"/>
      <c r="D57" s="882"/>
      <c r="E57" s="480" t="s">
        <v>50</v>
      </c>
      <c r="F57" s="844" t="s">
        <v>267</v>
      </c>
      <c r="G57" s="679" t="s">
        <v>800</v>
      </c>
      <c r="H57" s="670" t="s">
        <v>68</v>
      </c>
      <c r="I57" s="670" t="s">
        <v>801</v>
      </c>
      <c r="J57" s="670" t="s">
        <v>802</v>
      </c>
      <c r="K57" s="770" t="s">
        <v>359</v>
      </c>
      <c r="L57" s="670" t="s">
        <v>70</v>
      </c>
      <c r="M57" s="675" t="s">
        <v>130</v>
      </c>
      <c r="N57" s="677">
        <v>0.8</v>
      </c>
      <c r="O57" s="796" t="s">
        <v>53</v>
      </c>
      <c r="P57" s="796" t="s">
        <v>53</v>
      </c>
      <c r="Q57" s="796" t="s">
        <v>53</v>
      </c>
      <c r="R57" s="796" t="s">
        <v>53</v>
      </c>
      <c r="S57" s="796" t="s">
        <v>53</v>
      </c>
      <c r="T57" s="796" t="s">
        <v>53</v>
      </c>
      <c r="U57" s="796" t="s">
        <v>53</v>
      </c>
      <c r="V57" s="796" t="s">
        <v>54</v>
      </c>
      <c r="W57" s="796" t="s">
        <v>54</v>
      </c>
      <c r="X57" s="796" t="s">
        <v>53</v>
      </c>
      <c r="Y57" s="796" t="s">
        <v>53</v>
      </c>
      <c r="Z57" s="796" t="s">
        <v>53</v>
      </c>
      <c r="AA57" s="796" t="s">
        <v>53</v>
      </c>
      <c r="AB57" s="796" t="s">
        <v>53</v>
      </c>
      <c r="AC57" s="796" t="s">
        <v>53</v>
      </c>
      <c r="AD57" s="796" t="s">
        <v>54</v>
      </c>
      <c r="AE57" s="796" t="s">
        <v>53</v>
      </c>
      <c r="AF57" s="796" t="s">
        <v>53</v>
      </c>
      <c r="AG57" s="796" t="s">
        <v>54</v>
      </c>
      <c r="AH57" s="797"/>
      <c r="AI57" s="670" t="s">
        <v>190</v>
      </c>
      <c r="AJ57" s="797"/>
      <c r="AK57" s="663" t="s">
        <v>156</v>
      </c>
      <c r="AL57" s="774">
        <v>1</v>
      </c>
      <c r="AM57" s="682" t="s">
        <v>91</v>
      </c>
      <c r="AN57" s="810" t="s">
        <v>84</v>
      </c>
      <c r="AO57" s="316" t="s">
        <v>804</v>
      </c>
      <c r="AP57" s="496" t="s">
        <v>803</v>
      </c>
      <c r="AQ57" s="798" t="s">
        <v>104</v>
      </c>
      <c r="AR57" s="792" t="s">
        <v>61</v>
      </c>
      <c r="AS57" s="774">
        <v>0.25</v>
      </c>
      <c r="AT57" s="792" t="s">
        <v>56</v>
      </c>
      <c r="AU57" s="774">
        <v>0.15</v>
      </c>
      <c r="AV57" s="799">
        <v>0.4</v>
      </c>
      <c r="AW57" s="792" t="s">
        <v>57</v>
      </c>
      <c r="AX57" s="792" t="s">
        <v>58</v>
      </c>
      <c r="AY57" s="792" t="s">
        <v>59</v>
      </c>
      <c r="AZ57" s="799">
        <v>0.48</v>
      </c>
      <c r="BA57" s="800" t="s">
        <v>123</v>
      </c>
      <c r="BB57" s="799">
        <v>1</v>
      </c>
      <c r="BC57" s="800" t="s">
        <v>156</v>
      </c>
      <c r="BD57" s="795" t="s">
        <v>91</v>
      </c>
      <c r="BE57" s="792" t="s">
        <v>60</v>
      </c>
      <c r="BF57" s="670" t="s">
        <v>805</v>
      </c>
      <c r="BG57" s="670" t="s">
        <v>803</v>
      </c>
      <c r="BH57" s="670" t="s">
        <v>382</v>
      </c>
      <c r="BI57" s="706">
        <v>44621</v>
      </c>
      <c r="BJ57" s="706">
        <v>44895</v>
      </c>
      <c r="BK57" s="484"/>
      <c r="BL57" s="854" t="s">
        <v>1014</v>
      </c>
    </row>
    <row r="58" spans="2:64" ht="116.25" customHeight="1" thickBot="1" x14ac:dyDescent="0.35">
      <c r="B58" s="928" t="s">
        <v>200</v>
      </c>
      <c r="C58" s="1121" t="s">
        <v>208</v>
      </c>
      <c r="D58" s="880" t="s">
        <v>226</v>
      </c>
      <c r="E58" s="923" t="s">
        <v>50</v>
      </c>
      <c r="F58" s="876" t="s">
        <v>270</v>
      </c>
      <c r="G58" s="926" t="s">
        <v>1251</v>
      </c>
      <c r="H58" s="888" t="s">
        <v>68</v>
      </c>
      <c r="I58" s="888" t="s">
        <v>1205</v>
      </c>
      <c r="J58" s="888" t="s">
        <v>1252</v>
      </c>
      <c r="K58" s="894" t="s">
        <v>102</v>
      </c>
      <c r="L58" s="888" t="s">
        <v>64</v>
      </c>
      <c r="M58" s="892" t="s">
        <v>123</v>
      </c>
      <c r="N58" s="890">
        <v>0.6</v>
      </c>
      <c r="O58" s="763" t="s">
        <v>53</v>
      </c>
      <c r="P58" s="763" t="s">
        <v>53</v>
      </c>
      <c r="Q58" s="763" t="s">
        <v>53</v>
      </c>
      <c r="R58" s="763" t="s">
        <v>53</v>
      </c>
      <c r="S58" s="763" t="s">
        <v>53</v>
      </c>
      <c r="T58" s="763" t="s">
        <v>53</v>
      </c>
      <c r="U58" s="763" t="s">
        <v>53</v>
      </c>
      <c r="V58" s="763" t="s">
        <v>54</v>
      </c>
      <c r="W58" s="763" t="s">
        <v>54</v>
      </c>
      <c r="X58" s="763" t="s">
        <v>53</v>
      </c>
      <c r="Y58" s="763" t="s">
        <v>53</v>
      </c>
      <c r="Z58" s="763" t="s">
        <v>53</v>
      </c>
      <c r="AA58" s="763" t="s">
        <v>53</v>
      </c>
      <c r="AB58" s="763" t="s">
        <v>53</v>
      </c>
      <c r="AC58" s="763" t="s">
        <v>53</v>
      </c>
      <c r="AD58" s="763" t="s">
        <v>54</v>
      </c>
      <c r="AE58" s="763" t="s">
        <v>53</v>
      </c>
      <c r="AF58" s="763" t="s">
        <v>53</v>
      </c>
      <c r="AG58" s="763" t="s">
        <v>54</v>
      </c>
      <c r="AH58" s="764"/>
      <c r="AI58" s="888" t="s">
        <v>362</v>
      </c>
      <c r="AJ58" s="764"/>
      <c r="AK58" s="886" t="s">
        <v>124</v>
      </c>
      <c r="AL58" s="906">
        <v>0.6</v>
      </c>
      <c r="AM58" s="904" t="s">
        <v>127</v>
      </c>
      <c r="AN58" s="809" t="s">
        <v>84</v>
      </c>
      <c r="AO58" s="873" t="s">
        <v>1208</v>
      </c>
      <c r="AP58" s="868" t="s">
        <v>1209</v>
      </c>
      <c r="AQ58" s="765" t="s">
        <v>104</v>
      </c>
      <c r="AR58" s="781" t="s">
        <v>61</v>
      </c>
      <c r="AS58" s="766">
        <v>0.25</v>
      </c>
      <c r="AT58" s="781" t="s">
        <v>56</v>
      </c>
      <c r="AU58" s="766">
        <v>0.15</v>
      </c>
      <c r="AV58" s="767">
        <v>0.4</v>
      </c>
      <c r="AW58" s="781" t="s">
        <v>57</v>
      </c>
      <c r="AX58" s="781" t="s">
        <v>58</v>
      </c>
      <c r="AY58" s="781" t="s">
        <v>59</v>
      </c>
      <c r="AZ58" s="767">
        <v>0.36</v>
      </c>
      <c r="BA58" s="768" t="s">
        <v>90</v>
      </c>
      <c r="BB58" s="767">
        <v>0.6</v>
      </c>
      <c r="BC58" s="768" t="s">
        <v>124</v>
      </c>
      <c r="BD58" s="769" t="s">
        <v>127</v>
      </c>
      <c r="BE58" s="896" t="s">
        <v>60</v>
      </c>
      <c r="BF58" s="888" t="s">
        <v>1212</v>
      </c>
      <c r="BG58" s="888" t="s">
        <v>1213</v>
      </c>
      <c r="BH58" s="898" t="s">
        <v>402</v>
      </c>
      <c r="BI58" s="900">
        <v>44562</v>
      </c>
      <c r="BJ58" s="900">
        <v>44926</v>
      </c>
      <c r="BK58" s="803"/>
      <c r="BL58" s="902" t="s">
        <v>1214</v>
      </c>
    </row>
    <row r="59" spans="2:64" ht="129" thickBot="1" x14ac:dyDescent="0.35">
      <c r="B59" s="929"/>
      <c r="C59" s="1122"/>
      <c r="D59" s="881"/>
      <c r="E59" s="913"/>
      <c r="F59" s="877"/>
      <c r="G59" s="927"/>
      <c r="H59" s="889"/>
      <c r="I59" s="889"/>
      <c r="J59" s="889"/>
      <c r="K59" s="895"/>
      <c r="L59" s="889"/>
      <c r="M59" s="893"/>
      <c r="N59" s="891"/>
      <c r="O59" s="784" t="s">
        <v>53</v>
      </c>
      <c r="P59" s="784" t="s">
        <v>53</v>
      </c>
      <c r="Q59" s="784" t="s">
        <v>53</v>
      </c>
      <c r="R59" s="784" t="s">
        <v>53</v>
      </c>
      <c r="S59" s="784" t="s">
        <v>53</v>
      </c>
      <c r="T59" s="784" t="s">
        <v>53</v>
      </c>
      <c r="U59" s="784" t="s">
        <v>53</v>
      </c>
      <c r="V59" s="784" t="s">
        <v>54</v>
      </c>
      <c r="W59" s="784" t="s">
        <v>54</v>
      </c>
      <c r="X59" s="784" t="s">
        <v>53</v>
      </c>
      <c r="Y59" s="784" t="s">
        <v>53</v>
      </c>
      <c r="Z59" s="784" t="s">
        <v>53</v>
      </c>
      <c r="AA59" s="784" t="s">
        <v>53</v>
      </c>
      <c r="AB59" s="784" t="s">
        <v>53</v>
      </c>
      <c r="AC59" s="784" t="s">
        <v>53</v>
      </c>
      <c r="AD59" s="784" t="s">
        <v>54</v>
      </c>
      <c r="AE59" s="784" t="s">
        <v>53</v>
      </c>
      <c r="AF59" s="784" t="s">
        <v>53</v>
      </c>
      <c r="AG59" s="784" t="s">
        <v>54</v>
      </c>
      <c r="AH59" s="785"/>
      <c r="AI59" s="889"/>
      <c r="AJ59" s="785"/>
      <c r="AK59" s="887"/>
      <c r="AL59" s="907"/>
      <c r="AM59" s="905"/>
      <c r="AN59" s="808" t="s">
        <v>348</v>
      </c>
      <c r="AO59" s="1253" t="s">
        <v>1210</v>
      </c>
      <c r="AP59" s="869" t="s">
        <v>1211</v>
      </c>
      <c r="AQ59" s="786" t="s">
        <v>104</v>
      </c>
      <c r="AR59" s="787" t="s">
        <v>62</v>
      </c>
      <c r="AS59" s="742">
        <v>0.15</v>
      </c>
      <c r="AT59" s="787" t="s">
        <v>56</v>
      </c>
      <c r="AU59" s="742">
        <v>0.15</v>
      </c>
      <c r="AV59" s="788">
        <v>0.3</v>
      </c>
      <c r="AW59" s="787" t="s">
        <v>73</v>
      </c>
      <c r="AX59" s="787" t="s">
        <v>65</v>
      </c>
      <c r="AY59" s="787" t="s">
        <v>59</v>
      </c>
      <c r="AZ59" s="802">
        <v>0.252</v>
      </c>
      <c r="BA59" s="789" t="s">
        <v>90</v>
      </c>
      <c r="BB59" s="788">
        <v>0.6</v>
      </c>
      <c r="BC59" s="789" t="s">
        <v>124</v>
      </c>
      <c r="BD59" s="746" t="s">
        <v>127</v>
      </c>
      <c r="BE59" s="897"/>
      <c r="BF59" s="889"/>
      <c r="BG59" s="889"/>
      <c r="BH59" s="899"/>
      <c r="BI59" s="901"/>
      <c r="BJ59" s="901"/>
      <c r="BK59" s="862"/>
      <c r="BL59" s="903"/>
    </row>
    <row r="60" spans="2:64" ht="102" customHeight="1" thickBot="1" x14ac:dyDescent="0.35">
      <c r="B60" s="929"/>
      <c r="C60" s="1122"/>
      <c r="D60" s="881"/>
      <c r="E60" s="878" t="s">
        <v>50</v>
      </c>
      <c r="F60" s="876" t="s">
        <v>271</v>
      </c>
      <c r="G60" s="926" t="s">
        <v>1215</v>
      </c>
      <c r="H60" s="888" t="s">
        <v>68</v>
      </c>
      <c r="I60" s="888" t="s">
        <v>1216</v>
      </c>
      <c r="J60" s="888" t="s">
        <v>1217</v>
      </c>
      <c r="K60" s="894" t="s">
        <v>102</v>
      </c>
      <c r="L60" s="888" t="s">
        <v>70</v>
      </c>
      <c r="M60" s="892" t="s">
        <v>130</v>
      </c>
      <c r="N60" s="890">
        <v>0.8</v>
      </c>
      <c r="O60" s="763" t="s">
        <v>53</v>
      </c>
      <c r="P60" s="763" t="s">
        <v>53</v>
      </c>
      <c r="Q60" s="763" t="s">
        <v>53</v>
      </c>
      <c r="R60" s="763" t="s">
        <v>53</v>
      </c>
      <c r="S60" s="763" t="s">
        <v>53</v>
      </c>
      <c r="T60" s="763" t="s">
        <v>53</v>
      </c>
      <c r="U60" s="763" t="s">
        <v>53</v>
      </c>
      <c r="V60" s="763" t="s">
        <v>54</v>
      </c>
      <c r="W60" s="763" t="s">
        <v>54</v>
      </c>
      <c r="X60" s="763" t="s">
        <v>53</v>
      </c>
      <c r="Y60" s="763" t="s">
        <v>53</v>
      </c>
      <c r="Z60" s="763" t="s">
        <v>53</v>
      </c>
      <c r="AA60" s="763" t="s">
        <v>53</v>
      </c>
      <c r="AB60" s="763" t="s">
        <v>53</v>
      </c>
      <c r="AC60" s="763" t="s">
        <v>53</v>
      </c>
      <c r="AD60" s="763" t="s">
        <v>54</v>
      </c>
      <c r="AE60" s="763" t="s">
        <v>53</v>
      </c>
      <c r="AF60" s="763" t="s">
        <v>53</v>
      </c>
      <c r="AG60" s="763" t="s">
        <v>54</v>
      </c>
      <c r="AH60" s="764"/>
      <c r="AI60" s="888" t="s">
        <v>361</v>
      </c>
      <c r="AJ60" s="764"/>
      <c r="AK60" s="886" t="s">
        <v>118</v>
      </c>
      <c r="AL60" s="906">
        <v>0.4</v>
      </c>
      <c r="AM60" s="904" t="s">
        <v>127</v>
      </c>
      <c r="AN60" s="809" t="s">
        <v>84</v>
      </c>
      <c r="AO60" s="847" t="s">
        <v>1221</v>
      </c>
      <c r="AP60" s="871" t="s">
        <v>1253</v>
      </c>
      <c r="AQ60" s="801" t="s">
        <v>104</v>
      </c>
      <c r="AR60" s="781" t="s">
        <v>61</v>
      </c>
      <c r="AS60" s="766">
        <v>0.25</v>
      </c>
      <c r="AT60" s="781" t="s">
        <v>56</v>
      </c>
      <c r="AU60" s="766">
        <v>0.15</v>
      </c>
      <c r="AV60" s="767">
        <v>0.4</v>
      </c>
      <c r="AW60" s="781" t="s">
        <v>57</v>
      </c>
      <c r="AX60" s="781" t="s">
        <v>58</v>
      </c>
      <c r="AY60" s="781" t="s">
        <v>59</v>
      </c>
      <c r="AZ60" s="767">
        <v>0.48</v>
      </c>
      <c r="BA60" s="768" t="s">
        <v>123</v>
      </c>
      <c r="BB60" s="767">
        <v>0.4</v>
      </c>
      <c r="BC60" s="768" t="s">
        <v>118</v>
      </c>
      <c r="BD60" s="769" t="s">
        <v>127</v>
      </c>
      <c r="BE60" s="896" t="s">
        <v>115</v>
      </c>
      <c r="BF60" s="888" t="s">
        <v>389</v>
      </c>
      <c r="BG60" s="888" t="s">
        <v>389</v>
      </c>
      <c r="BH60" s="888" t="s">
        <v>389</v>
      </c>
      <c r="BI60" s="888" t="s">
        <v>389</v>
      </c>
      <c r="BJ60" s="888" t="s">
        <v>389</v>
      </c>
      <c r="BK60" s="790"/>
      <c r="BL60" s="902" t="s">
        <v>1226</v>
      </c>
    </row>
    <row r="61" spans="2:64" ht="88.5" thickBot="1" x14ac:dyDescent="0.35">
      <c r="B61" s="929"/>
      <c r="C61" s="1122"/>
      <c r="D61" s="881"/>
      <c r="E61" s="912"/>
      <c r="F61" s="911"/>
      <c r="G61" s="990"/>
      <c r="H61" s="909"/>
      <c r="I61" s="909"/>
      <c r="J61" s="909"/>
      <c r="K61" s="908"/>
      <c r="L61" s="909"/>
      <c r="M61" s="925"/>
      <c r="N61" s="924"/>
      <c r="O61" s="745" t="s">
        <v>53</v>
      </c>
      <c r="P61" s="745" t="s">
        <v>53</v>
      </c>
      <c r="Q61" s="745" t="s">
        <v>53</v>
      </c>
      <c r="R61" s="745" t="s">
        <v>53</v>
      </c>
      <c r="S61" s="745" t="s">
        <v>53</v>
      </c>
      <c r="T61" s="745" t="s">
        <v>53</v>
      </c>
      <c r="U61" s="745" t="s">
        <v>53</v>
      </c>
      <c r="V61" s="745" t="s">
        <v>54</v>
      </c>
      <c r="W61" s="745" t="s">
        <v>54</v>
      </c>
      <c r="X61" s="745" t="s">
        <v>53</v>
      </c>
      <c r="Y61" s="745" t="s">
        <v>53</v>
      </c>
      <c r="Z61" s="745" t="s">
        <v>53</v>
      </c>
      <c r="AA61" s="745" t="s">
        <v>53</v>
      </c>
      <c r="AB61" s="745" t="s">
        <v>53</v>
      </c>
      <c r="AC61" s="745" t="s">
        <v>53</v>
      </c>
      <c r="AD61" s="745" t="s">
        <v>54</v>
      </c>
      <c r="AE61" s="745" t="s">
        <v>53</v>
      </c>
      <c r="AF61" s="745" t="s">
        <v>53</v>
      </c>
      <c r="AG61" s="745" t="s">
        <v>54</v>
      </c>
      <c r="AH61" s="736"/>
      <c r="AI61" s="909"/>
      <c r="AJ61" s="736"/>
      <c r="AK61" s="922"/>
      <c r="AL61" s="921"/>
      <c r="AM61" s="1297"/>
      <c r="AN61" s="809" t="s">
        <v>348</v>
      </c>
      <c r="AO61" s="870" t="s">
        <v>1222</v>
      </c>
      <c r="AP61" s="871" t="s">
        <v>1254</v>
      </c>
      <c r="AQ61" s="840" t="s">
        <v>104</v>
      </c>
      <c r="AR61" s="782" t="s">
        <v>61</v>
      </c>
      <c r="AS61" s="738">
        <v>0.25</v>
      </c>
      <c r="AT61" s="782" t="s">
        <v>56</v>
      </c>
      <c r="AU61" s="738">
        <v>0.15</v>
      </c>
      <c r="AV61" s="739">
        <v>0.4</v>
      </c>
      <c r="AW61" s="782" t="s">
        <v>57</v>
      </c>
      <c r="AX61" s="782" t="s">
        <v>58</v>
      </c>
      <c r="AY61" s="782" t="s">
        <v>59</v>
      </c>
      <c r="AZ61" s="751">
        <v>0.28799999999999998</v>
      </c>
      <c r="BA61" s="740" t="s">
        <v>90</v>
      </c>
      <c r="BB61" s="739">
        <v>0.4</v>
      </c>
      <c r="BC61" s="740" t="s">
        <v>118</v>
      </c>
      <c r="BD61" s="741" t="s">
        <v>127</v>
      </c>
      <c r="BE61" s="917"/>
      <c r="BF61" s="909"/>
      <c r="BG61" s="909"/>
      <c r="BH61" s="909"/>
      <c r="BI61" s="909"/>
      <c r="BJ61" s="909"/>
      <c r="BK61" s="737"/>
      <c r="BL61" s="914"/>
    </row>
    <row r="62" spans="2:64" ht="87.75" thickBot="1" x14ac:dyDescent="0.35">
      <c r="B62" s="929"/>
      <c r="C62" s="1122"/>
      <c r="D62" s="881"/>
      <c r="E62" s="912"/>
      <c r="F62" s="911"/>
      <c r="G62" s="990"/>
      <c r="H62" s="909"/>
      <c r="I62" s="909"/>
      <c r="J62" s="909"/>
      <c r="K62" s="908"/>
      <c r="L62" s="909"/>
      <c r="M62" s="925"/>
      <c r="N62" s="924"/>
      <c r="O62" s="745" t="s">
        <v>53</v>
      </c>
      <c r="P62" s="745" t="s">
        <v>53</v>
      </c>
      <c r="Q62" s="745" t="s">
        <v>53</v>
      </c>
      <c r="R62" s="745" t="s">
        <v>53</v>
      </c>
      <c r="S62" s="745" t="s">
        <v>53</v>
      </c>
      <c r="T62" s="745" t="s">
        <v>53</v>
      </c>
      <c r="U62" s="745" t="s">
        <v>53</v>
      </c>
      <c r="V62" s="745" t="s">
        <v>54</v>
      </c>
      <c r="W62" s="745" t="s">
        <v>54</v>
      </c>
      <c r="X62" s="745" t="s">
        <v>53</v>
      </c>
      <c r="Y62" s="745" t="s">
        <v>53</v>
      </c>
      <c r="Z62" s="745" t="s">
        <v>53</v>
      </c>
      <c r="AA62" s="745" t="s">
        <v>53</v>
      </c>
      <c r="AB62" s="745" t="s">
        <v>53</v>
      </c>
      <c r="AC62" s="745" t="s">
        <v>53</v>
      </c>
      <c r="AD62" s="745" t="s">
        <v>54</v>
      </c>
      <c r="AE62" s="745" t="s">
        <v>53</v>
      </c>
      <c r="AF62" s="745" t="s">
        <v>53</v>
      </c>
      <c r="AG62" s="745" t="s">
        <v>54</v>
      </c>
      <c r="AH62" s="736"/>
      <c r="AI62" s="909"/>
      <c r="AJ62" s="736"/>
      <c r="AK62" s="922"/>
      <c r="AL62" s="921"/>
      <c r="AM62" s="1297"/>
      <c r="AN62" s="809" t="s">
        <v>349</v>
      </c>
      <c r="AO62" s="870" t="s">
        <v>1223</v>
      </c>
      <c r="AP62" s="871" t="s">
        <v>1254</v>
      </c>
      <c r="AQ62" s="840" t="s">
        <v>104</v>
      </c>
      <c r="AR62" s="782" t="s">
        <v>62</v>
      </c>
      <c r="AS62" s="738">
        <v>0.15</v>
      </c>
      <c r="AT62" s="782" t="s">
        <v>56</v>
      </c>
      <c r="AU62" s="738">
        <v>0.15</v>
      </c>
      <c r="AV62" s="739">
        <v>0.3</v>
      </c>
      <c r="AW62" s="782" t="s">
        <v>73</v>
      </c>
      <c r="AX62" s="782" t="s">
        <v>65</v>
      </c>
      <c r="AY62" s="782" t="s">
        <v>59</v>
      </c>
      <c r="AZ62" s="739">
        <v>0.2016</v>
      </c>
      <c r="BA62" s="740" t="s">
        <v>90</v>
      </c>
      <c r="BB62" s="739">
        <v>0.4</v>
      </c>
      <c r="BC62" s="740" t="s">
        <v>118</v>
      </c>
      <c r="BD62" s="741" t="s">
        <v>127</v>
      </c>
      <c r="BE62" s="917"/>
      <c r="BF62" s="909"/>
      <c r="BG62" s="909"/>
      <c r="BH62" s="909"/>
      <c r="BI62" s="909"/>
      <c r="BJ62" s="909"/>
      <c r="BK62" s="737"/>
      <c r="BL62" s="914"/>
    </row>
    <row r="63" spans="2:64" ht="102" thickBot="1" x14ac:dyDescent="0.35">
      <c r="B63" s="929"/>
      <c r="C63" s="1122"/>
      <c r="D63" s="881"/>
      <c r="E63" s="912"/>
      <c r="F63" s="911"/>
      <c r="G63" s="990"/>
      <c r="H63" s="909"/>
      <c r="I63" s="909"/>
      <c r="J63" s="909"/>
      <c r="K63" s="908"/>
      <c r="L63" s="909"/>
      <c r="M63" s="925"/>
      <c r="N63" s="924"/>
      <c r="O63" s="745" t="s">
        <v>53</v>
      </c>
      <c r="P63" s="745" t="s">
        <v>53</v>
      </c>
      <c r="Q63" s="745" t="s">
        <v>53</v>
      </c>
      <c r="R63" s="745" t="s">
        <v>53</v>
      </c>
      <c r="S63" s="745" t="s">
        <v>53</v>
      </c>
      <c r="T63" s="745" t="s">
        <v>53</v>
      </c>
      <c r="U63" s="745" t="s">
        <v>53</v>
      </c>
      <c r="V63" s="745" t="s">
        <v>54</v>
      </c>
      <c r="W63" s="745" t="s">
        <v>54</v>
      </c>
      <c r="X63" s="745" t="s">
        <v>53</v>
      </c>
      <c r="Y63" s="745" t="s">
        <v>53</v>
      </c>
      <c r="Z63" s="745" t="s">
        <v>53</v>
      </c>
      <c r="AA63" s="745" t="s">
        <v>53</v>
      </c>
      <c r="AB63" s="745" t="s">
        <v>53</v>
      </c>
      <c r="AC63" s="745" t="s">
        <v>53</v>
      </c>
      <c r="AD63" s="745" t="s">
        <v>54</v>
      </c>
      <c r="AE63" s="745" t="s">
        <v>53</v>
      </c>
      <c r="AF63" s="745" t="s">
        <v>53</v>
      </c>
      <c r="AG63" s="745" t="s">
        <v>54</v>
      </c>
      <c r="AH63" s="736"/>
      <c r="AI63" s="909"/>
      <c r="AJ63" s="736"/>
      <c r="AK63" s="922"/>
      <c r="AL63" s="921"/>
      <c r="AM63" s="1297"/>
      <c r="AN63" s="809" t="s">
        <v>350</v>
      </c>
      <c r="AO63" s="870" t="s">
        <v>1224</v>
      </c>
      <c r="AP63" s="871" t="s">
        <v>1254</v>
      </c>
      <c r="AQ63" s="840" t="s">
        <v>104</v>
      </c>
      <c r="AR63" s="782" t="s">
        <v>62</v>
      </c>
      <c r="AS63" s="738">
        <v>0.15</v>
      </c>
      <c r="AT63" s="782" t="s">
        <v>56</v>
      </c>
      <c r="AU63" s="738">
        <v>0.15</v>
      </c>
      <c r="AV63" s="739">
        <v>0.3</v>
      </c>
      <c r="AW63" s="782" t="s">
        <v>57</v>
      </c>
      <c r="AX63" s="782" t="s">
        <v>58</v>
      </c>
      <c r="AY63" s="782" t="s">
        <v>59</v>
      </c>
      <c r="AZ63" s="739">
        <v>0.14112</v>
      </c>
      <c r="BA63" s="740" t="s">
        <v>113</v>
      </c>
      <c r="BB63" s="739">
        <v>0.4</v>
      </c>
      <c r="BC63" s="740" t="s">
        <v>118</v>
      </c>
      <c r="BD63" s="741" t="s">
        <v>90</v>
      </c>
      <c r="BE63" s="917"/>
      <c r="BF63" s="909"/>
      <c r="BG63" s="909"/>
      <c r="BH63" s="909"/>
      <c r="BI63" s="909"/>
      <c r="BJ63" s="909"/>
      <c r="BK63" s="737"/>
      <c r="BL63" s="914"/>
    </row>
    <row r="64" spans="2:64" ht="130.5" thickBot="1" x14ac:dyDescent="0.35">
      <c r="B64" s="929"/>
      <c r="C64" s="1122"/>
      <c r="D64" s="881"/>
      <c r="E64" s="913"/>
      <c r="F64" s="877"/>
      <c r="G64" s="927"/>
      <c r="H64" s="889"/>
      <c r="I64" s="889"/>
      <c r="J64" s="889"/>
      <c r="K64" s="895"/>
      <c r="L64" s="889"/>
      <c r="M64" s="893"/>
      <c r="N64" s="891"/>
      <c r="O64" s="772" t="s">
        <v>53</v>
      </c>
      <c r="P64" s="772" t="s">
        <v>53</v>
      </c>
      <c r="Q64" s="772" t="s">
        <v>53</v>
      </c>
      <c r="R64" s="772" t="s">
        <v>53</v>
      </c>
      <c r="S64" s="772" t="s">
        <v>53</v>
      </c>
      <c r="T64" s="772" t="s">
        <v>53</v>
      </c>
      <c r="U64" s="772" t="s">
        <v>53</v>
      </c>
      <c r="V64" s="772" t="s">
        <v>54</v>
      </c>
      <c r="W64" s="772" t="s">
        <v>54</v>
      </c>
      <c r="X64" s="772" t="s">
        <v>53</v>
      </c>
      <c r="Y64" s="772" t="s">
        <v>53</v>
      </c>
      <c r="Z64" s="772" t="s">
        <v>53</v>
      </c>
      <c r="AA64" s="772" t="s">
        <v>53</v>
      </c>
      <c r="AB64" s="772" t="s">
        <v>53</v>
      </c>
      <c r="AC64" s="772" t="s">
        <v>53</v>
      </c>
      <c r="AD64" s="772" t="s">
        <v>54</v>
      </c>
      <c r="AE64" s="772" t="s">
        <v>53</v>
      </c>
      <c r="AF64" s="772" t="s">
        <v>53</v>
      </c>
      <c r="AG64" s="772" t="s">
        <v>54</v>
      </c>
      <c r="AH64" s="773"/>
      <c r="AI64" s="889"/>
      <c r="AJ64" s="773"/>
      <c r="AK64" s="887"/>
      <c r="AL64" s="907"/>
      <c r="AM64" s="905"/>
      <c r="AN64" s="809" t="s">
        <v>351</v>
      </c>
      <c r="AO64" s="848" t="s">
        <v>1225</v>
      </c>
      <c r="AP64" s="871" t="s">
        <v>1220</v>
      </c>
      <c r="AQ64" s="807" t="s">
        <v>104</v>
      </c>
      <c r="AR64" s="783" t="s">
        <v>62</v>
      </c>
      <c r="AS64" s="776">
        <v>0.15</v>
      </c>
      <c r="AT64" s="783" t="s">
        <v>56</v>
      </c>
      <c r="AU64" s="776">
        <v>0.15</v>
      </c>
      <c r="AV64" s="777">
        <v>0.3</v>
      </c>
      <c r="AW64" s="783" t="s">
        <v>57</v>
      </c>
      <c r="AX64" s="783" t="s">
        <v>58</v>
      </c>
      <c r="AY64" s="783" t="s">
        <v>59</v>
      </c>
      <c r="AZ64" s="777">
        <v>9.8783999999999997E-2</v>
      </c>
      <c r="BA64" s="778" t="s">
        <v>113</v>
      </c>
      <c r="BB64" s="777">
        <v>0.4</v>
      </c>
      <c r="BC64" s="778" t="s">
        <v>118</v>
      </c>
      <c r="BD64" s="779" t="s">
        <v>90</v>
      </c>
      <c r="BE64" s="897"/>
      <c r="BF64" s="889"/>
      <c r="BG64" s="889"/>
      <c r="BH64" s="889"/>
      <c r="BI64" s="889"/>
      <c r="BJ64" s="889"/>
      <c r="BK64" s="780"/>
      <c r="BL64" s="903"/>
    </row>
    <row r="65" spans="2:64" ht="132.75" thickBot="1" x14ac:dyDescent="0.35">
      <c r="B65" s="929"/>
      <c r="C65" s="1122"/>
      <c r="D65" s="881"/>
      <c r="E65" s="842" t="s">
        <v>50</v>
      </c>
      <c r="F65" s="844" t="s">
        <v>273</v>
      </c>
      <c r="G65" s="530" t="s">
        <v>1227</v>
      </c>
      <c r="H65" s="811" t="s">
        <v>68</v>
      </c>
      <c r="I65" s="811" t="s">
        <v>1228</v>
      </c>
      <c r="J65" s="811" t="s">
        <v>1229</v>
      </c>
      <c r="K65" s="812" t="s">
        <v>102</v>
      </c>
      <c r="L65" s="811" t="s">
        <v>64</v>
      </c>
      <c r="M65" s="813" t="s">
        <v>123</v>
      </c>
      <c r="N65" s="814">
        <v>0.6</v>
      </c>
      <c r="O65" s="815" t="s">
        <v>53</v>
      </c>
      <c r="P65" s="815" t="s">
        <v>53</v>
      </c>
      <c r="Q65" s="815" t="s">
        <v>53</v>
      </c>
      <c r="R65" s="815" t="s">
        <v>53</v>
      </c>
      <c r="S65" s="815" t="s">
        <v>53</v>
      </c>
      <c r="T65" s="815" t="s">
        <v>53</v>
      </c>
      <c r="U65" s="815" t="s">
        <v>53</v>
      </c>
      <c r="V65" s="815" t="s">
        <v>54</v>
      </c>
      <c r="W65" s="815" t="s">
        <v>54</v>
      </c>
      <c r="X65" s="815" t="s">
        <v>53</v>
      </c>
      <c r="Y65" s="815" t="s">
        <v>53</v>
      </c>
      <c r="Z65" s="815" t="s">
        <v>53</v>
      </c>
      <c r="AA65" s="815" t="s">
        <v>53</v>
      </c>
      <c r="AB65" s="815" t="s">
        <v>53</v>
      </c>
      <c r="AC65" s="815" t="s">
        <v>53</v>
      </c>
      <c r="AD65" s="815" t="s">
        <v>54</v>
      </c>
      <c r="AE65" s="815" t="s">
        <v>53</v>
      </c>
      <c r="AF65" s="815" t="s">
        <v>53</v>
      </c>
      <c r="AG65" s="815" t="s">
        <v>54</v>
      </c>
      <c r="AH65" s="816"/>
      <c r="AI65" s="811" t="s">
        <v>361</v>
      </c>
      <c r="AJ65" s="816"/>
      <c r="AK65" s="817" t="s">
        <v>118</v>
      </c>
      <c r="AL65" s="818">
        <v>0.4</v>
      </c>
      <c r="AM65" s="829" t="s">
        <v>127</v>
      </c>
      <c r="AN65" s="809" t="s">
        <v>84</v>
      </c>
      <c r="AO65" s="872" t="s">
        <v>1230</v>
      </c>
      <c r="AP65" s="871" t="s">
        <v>1202</v>
      </c>
      <c r="AQ65" s="819" t="s">
        <v>104</v>
      </c>
      <c r="AR65" s="820" t="s">
        <v>62</v>
      </c>
      <c r="AS65" s="818">
        <v>0.15</v>
      </c>
      <c r="AT65" s="820" t="s">
        <v>56</v>
      </c>
      <c r="AU65" s="818">
        <v>0.15</v>
      </c>
      <c r="AV65" s="821">
        <v>0.3</v>
      </c>
      <c r="AW65" s="820" t="s">
        <v>73</v>
      </c>
      <c r="AX65" s="820" t="s">
        <v>65</v>
      </c>
      <c r="AY65" s="820" t="s">
        <v>59</v>
      </c>
      <c r="AZ65" s="821">
        <v>0.42</v>
      </c>
      <c r="BA65" s="822" t="s">
        <v>123</v>
      </c>
      <c r="BB65" s="821">
        <v>0.4</v>
      </c>
      <c r="BC65" s="822" t="s">
        <v>118</v>
      </c>
      <c r="BD65" s="823" t="s">
        <v>127</v>
      </c>
      <c r="BE65" s="820" t="s">
        <v>60</v>
      </c>
      <c r="BF65" s="811" t="s">
        <v>1232</v>
      </c>
      <c r="BG65" s="811" t="s">
        <v>1202</v>
      </c>
      <c r="BH65" s="845" t="s">
        <v>1231</v>
      </c>
      <c r="BI65" s="486">
        <v>44562</v>
      </c>
      <c r="BJ65" s="486">
        <v>44915</v>
      </c>
      <c r="BK65" s="846"/>
      <c r="BL65" s="825" t="s">
        <v>1233</v>
      </c>
    </row>
    <row r="66" spans="2:64" ht="118.5" customHeight="1" thickBot="1" x14ac:dyDescent="0.35">
      <c r="B66" s="929"/>
      <c r="C66" s="1122"/>
      <c r="D66" s="881"/>
      <c r="E66" s="878" t="s">
        <v>50</v>
      </c>
      <c r="F66" s="876" t="s">
        <v>274</v>
      </c>
      <c r="G66" s="926" t="s">
        <v>1234</v>
      </c>
      <c r="H66" s="888" t="s">
        <v>68</v>
      </c>
      <c r="I66" s="888" t="s">
        <v>1235</v>
      </c>
      <c r="J66" s="888" t="s">
        <v>1236</v>
      </c>
      <c r="K66" s="894" t="s">
        <v>102</v>
      </c>
      <c r="L66" s="888" t="s">
        <v>64</v>
      </c>
      <c r="M66" s="892" t="s">
        <v>123</v>
      </c>
      <c r="N66" s="890">
        <v>0.6</v>
      </c>
      <c r="O66" s="763" t="s">
        <v>53</v>
      </c>
      <c r="P66" s="763" t="s">
        <v>53</v>
      </c>
      <c r="Q66" s="763" t="s">
        <v>53</v>
      </c>
      <c r="R66" s="763" t="s">
        <v>53</v>
      </c>
      <c r="S66" s="763" t="s">
        <v>53</v>
      </c>
      <c r="T66" s="763" t="s">
        <v>53</v>
      </c>
      <c r="U66" s="763" t="s">
        <v>53</v>
      </c>
      <c r="V66" s="763" t="s">
        <v>54</v>
      </c>
      <c r="W66" s="763" t="s">
        <v>54</v>
      </c>
      <c r="X66" s="763" t="s">
        <v>53</v>
      </c>
      <c r="Y66" s="763" t="s">
        <v>53</v>
      </c>
      <c r="Z66" s="763" t="s">
        <v>53</v>
      </c>
      <c r="AA66" s="763" t="s">
        <v>53</v>
      </c>
      <c r="AB66" s="763" t="s">
        <v>53</v>
      </c>
      <c r="AC66" s="763" t="s">
        <v>53</v>
      </c>
      <c r="AD66" s="763" t="s">
        <v>54</v>
      </c>
      <c r="AE66" s="763" t="s">
        <v>53</v>
      </c>
      <c r="AF66" s="763" t="s">
        <v>53</v>
      </c>
      <c r="AG66" s="763" t="s">
        <v>54</v>
      </c>
      <c r="AH66" s="764"/>
      <c r="AI66" s="888" t="s">
        <v>361</v>
      </c>
      <c r="AJ66" s="764"/>
      <c r="AK66" s="886" t="s">
        <v>118</v>
      </c>
      <c r="AL66" s="906">
        <v>0.4</v>
      </c>
      <c r="AM66" s="904" t="s">
        <v>127</v>
      </c>
      <c r="AN66" s="809" t="s">
        <v>84</v>
      </c>
      <c r="AO66" s="873" t="s">
        <v>1238</v>
      </c>
      <c r="AP66" s="871" t="s">
        <v>1239</v>
      </c>
      <c r="AQ66" s="765" t="s">
        <v>104</v>
      </c>
      <c r="AR66" s="781" t="s">
        <v>62</v>
      </c>
      <c r="AS66" s="766">
        <v>0.15</v>
      </c>
      <c r="AT66" s="781" t="s">
        <v>56</v>
      </c>
      <c r="AU66" s="766">
        <v>0.15</v>
      </c>
      <c r="AV66" s="767">
        <v>0.3</v>
      </c>
      <c r="AW66" s="781" t="s">
        <v>57</v>
      </c>
      <c r="AX66" s="781" t="s">
        <v>58</v>
      </c>
      <c r="AY66" s="781" t="s">
        <v>59</v>
      </c>
      <c r="AZ66" s="767">
        <v>0.42</v>
      </c>
      <c r="BA66" s="768" t="s">
        <v>123</v>
      </c>
      <c r="BB66" s="767">
        <v>0.4</v>
      </c>
      <c r="BC66" s="768" t="s">
        <v>118</v>
      </c>
      <c r="BD66" s="769" t="s">
        <v>127</v>
      </c>
      <c r="BE66" s="896" t="s">
        <v>60</v>
      </c>
      <c r="BF66" s="888" t="s">
        <v>1240</v>
      </c>
      <c r="BG66" s="888" t="s">
        <v>1239</v>
      </c>
      <c r="BH66" s="898" t="s">
        <v>606</v>
      </c>
      <c r="BI66" s="900">
        <v>44563</v>
      </c>
      <c r="BJ66" s="900">
        <v>44926</v>
      </c>
      <c r="BK66" s="803"/>
      <c r="BL66" s="902" t="s">
        <v>1241</v>
      </c>
    </row>
    <row r="67" spans="2:64" ht="118.5" thickBot="1" x14ac:dyDescent="0.35">
      <c r="B67" s="930"/>
      <c r="C67" s="1123"/>
      <c r="D67" s="882"/>
      <c r="E67" s="879"/>
      <c r="F67" s="877"/>
      <c r="G67" s="927"/>
      <c r="H67" s="889"/>
      <c r="I67" s="889"/>
      <c r="J67" s="889"/>
      <c r="K67" s="895"/>
      <c r="L67" s="889"/>
      <c r="M67" s="893"/>
      <c r="N67" s="891"/>
      <c r="O67" s="772" t="s">
        <v>53</v>
      </c>
      <c r="P67" s="772" t="s">
        <v>53</v>
      </c>
      <c r="Q67" s="772" t="s">
        <v>53</v>
      </c>
      <c r="R67" s="772" t="s">
        <v>53</v>
      </c>
      <c r="S67" s="772" t="s">
        <v>53</v>
      </c>
      <c r="T67" s="772" t="s">
        <v>53</v>
      </c>
      <c r="U67" s="772" t="s">
        <v>53</v>
      </c>
      <c r="V67" s="772" t="s">
        <v>54</v>
      </c>
      <c r="W67" s="772" t="s">
        <v>54</v>
      </c>
      <c r="X67" s="772" t="s">
        <v>53</v>
      </c>
      <c r="Y67" s="772" t="s">
        <v>53</v>
      </c>
      <c r="Z67" s="772" t="s">
        <v>53</v>
      </c>
      <c r="AA67" s="772" t="s">
        <v>53</v>
      </c>
      <c r="AB67" s="772" t="s">
        <v>53</v>
      </c>
      <c r="AC67" s="772" t="s">
        <v>53</v>
      </c>
      <c r="AD67" s="772" t="s">
        <v>54</v>
      </c>
      <c r="AE67" s="772" t="s">
        <v>53</v>
      </c>
      <c r="AF67" s="772" t="s">
        <v>53</v>
      </c>
      <c r="AG67" s="772" t="s">
        <v>54</v>
      </c>
      <c r="AH67" s="773"/>
      <c r="AI67" s="889"/>
      <c r="AJ67" s="773"/>
      <c r="AK67" s="887"/>
      <c r="AL67" s="907"/>
      <c r="AM67" s="905"/>
      <c r="AN67" s="809" t="s">
        <v>348</v>
      </c>
      <c r="AO67" s="873" t="s">
        <v>1237</v>
      </c>
      <c r="AP67" s="871" t="s">
        <v>1239</v>
      </c>
      <c r="AQ67" s="775" t="s">
        <v>104</v>
      </c>
      <c r="AR67" s="783" t="s">
        <v>62</v>
      </c>
      <c r="AS67" s="776">
        <v>0.15</v>
      </c>
      <c r="AT67" s="783" t="s">
        <v>56</v>
      </c>
      <c r="AU67" s="776">
        <v>0.15</v>
      </c>
      <c r="AV67" s="777">
        <v>0.3</v>
      </c>
      <c r="AW67" s="792" t="s">
        <v>57</v>
      </c>
      <c r="AX67" s="792" t="s">
        <v>58</v>
      </c>
      <c r="AY67" s="792" t="s">
        <v>59</v>
      </c>
      <c r="AZ67" s="794">
        <v>0.29399999999999998</v>
      </c>
      <c r="BA67" s="778" t="s">
        <v>90</v>
      </c>
      <c r="BB67" s="777">
        <v>0.4</v>
      </c>
      <c r="BC67" s="778" t="s">
        <v>118</v>
      </c>
      <c r="BD67" s="779" t="s">
        <v>127</v>
      </c>
      <c r="BE67" s="897"/>
      <c r="BF67" s="889"/>
      <c r="BG67" s="889"/>
      <c r="BH67" s="899"/>
      <c r="BI67" s="901"/>
      <c r="BJ67" s="901"/>
      <c r="BK67" s="804"/>
      <c r="BL67" s="903"/>
    </row>
    <row r="68" spans="2:64" ht="258" customHeight="1" thickBot="1" x14ac:dyDescent="0.35">
      <c r="B68" s="928" t="s">
        <v>198</v>
      </c>
      <c r="C68" s="1121" t="s">
        <v>217</v>
      </c>
      <c r="D68" s="880" t="s">
        <v>230</v>
      </c>
      <c r="E68" s="690" t="s">
        <v>74</v>
      </c>
      <c r="F68" s="844" t="s">
        <v>275</v>
      </c>
      <c r="G68" s="530" t="s">
        <v>964</v>
      </c>
      <c r="H68" s="811" t="s">
        <v>68</v>
      </c>
      <c r="I68" s="811" t="s">
        <v>629</v>
      </c>
      <c r="J68" s="812" t="s">
        <v>630</v>
      </c>
      <c r="K68" s="812" t="s">
        <v>102</v>
      </c>
      <c r="L68" s="811" t="s">
        <v>72</v>
      </c>
      <c r="M68" s="813" t="s">
        <v>90</v>
      </c>
      <c r="N68" s="814">
        <v>0.4</v>
      </c>
      <c r="O68" s="815" t="s">
        <v>53</v>
      </c>
      <c r="P68" s="815" t="s">
        <v>53</v>
      </c>
      <c r="Q68" s="815" t="s">
        <v>53</v>
      </c>
      <c r="R68" s="815" t="s">
        <v>53</v>
      </c>
      <c r="S68" s="815" t="s">
        <v>53</v>
      </c>
      <c r="T68" s="815" t="s">
        <v>53</v>
      </c>
      <c r="U68" s="815" t="s">
        <v>53</v>
      </c>
      <c r="V68" s="815" t="s">
        <v>54</v>
      </c>
      <c r="W68" s="815" t="s">
        <v>54</v>
      </c>
      <c r="X68" s="815" t="s">
        <v>53</v>
      </c>
      <c r="Y68" s="815" t="s">
        <v>53</v>
      </c>
      <c r="Z68" s="815" t="s">
        <v>53</v>
      </c>
      <c r="AA68" s="815" t="s">
        <v>53</v>
      </c>
      <c r="AB68" s="815" t="s">
        <v>53</v>
      </c>
      <c r="AC68" s="815" t="s">
        <v>53</v>
      </c>
      <c r="AD68" s="815" t="s">
        <v>54</v>
      </c>
      <c r="AE68" s="815" t="s">
        <v>53</v>
      </c>
      <c r="AF68" s="815" t="s">
        <v>53</v>
      </c>
      <c r="AG68" s="815" t="s">
        <v>54</v>
      </c>
      <c r="AH68" s="816"/>
      <c r="AI68" s="811" t="s">
        <v>360</v>
      </c>
      <c r="AJ68" s="816"/>
      <c r="AK68" s="817" t="s">
        <v>1127</v>
      </c>
      <c r="AL68" s="818">
        <v>0.2</v>
      </c>
      <c r="AM68" s="829" t="s">
        <v>90</v>
      </c>
      <c r="AN68" s="809" t="s">
        <v>84</v>
      </c>
      <c r="AO68" s="313" t="s">
        <v>632</v>
      </c>
      <c r="AP68" s="450" t="s">
        <v>631</v>
      </c>
      <c r="AQ68" s="356" t="s">
        <v>104</v>
      </c>
      <c r="AR68" s="820" t="s">
        <v>61</v>
      </c>
      <c r="AS68" s="818">
        <v>0.25</v>
      </c>
      <c r="AT68" s="820" t="s">
        <v>56</v>
      </c>
      <c r="AU68" s="818">
        <v>0.15</v>
      </c>
      <c r="AV68" s="821">
        <v>0.4</v>
      </c>
      <c r="AW68" s="820" t="s">
        <v>57</v>
      </c>
      <c r="AX68" s="820" t="s">
        <v>58</v>
      </c>
      <c r="AY68" s="820" t="s">
        <v>59</v>
      </c>
      <c r="AZ68" s="821">
        <v>0.24</v>
      </c>
      <c r="BA68" s="357" t="s">
        <v>90</v>
      </c>
      <c r="BB68" s="821">
        <v>0.2</v>
      </c>
      <c r="BC68" s="822" t="s">
        <v>1127</v>
      </c>
      <c r="BD68" s="823" t="s">
        <v>90</v>
      </c>
      <c r="BE68" s="820" t="s">
        <v>115</v>
      </c>
      <c r="BF68" s="845" t="s">
        <v>389</v>
      </c>
      <c r="BG68" s="845" t="s">
        <v>389</v>
      </c>
      <c r="BH68" s="845" t="s">
        <v>389</v>
      </c>
      <c r="BI68" s="845" t="s">
        <v>389</v>
      </c>
      <c r="BJ68" s="845" t="s">
        <v>389</v>
      </c>
      <c r="BK68" s="846"/>
      <c r="BL68" s="825" t="s">
        <v>965</v>
      </c>
    </row>
    <row r="69" spans="2:64" ht="198" customHeight="1" thickBot="1" x14ac:dyDescent="0.35">
      <c r="B69" s="929"/>
      <c r="C69" s="1122"/>
      <c r="D69" s="881"/>
      <c r="E69" s="718" t="s">
        <v>74</v>
      </c>
      <c r="F69" s="844" t="s">
        <v>276</v>
      </c>
      <c r="G69" s="530" t="s">
        <v>966</v>
      </c>
      <c r="H69" s="811" t="s">
        <v>68</v>
      </c>
      <c r="I69" s="811" t="s">
        <v>633</v>
      </c>
      <c r="J69" s="812" t="s">
        <v>634</v>
      </c>
      <c r="K69" s="812" t="s">
        <v>357</v>
      </c>
      <c r="L69" s="811" t="s">
        <v>72</v>
      </c>
      <c r="M69" s="813" t="s">
        <v>90</v>
      </c>
      <c r="N69" s="814">
        <v>0.4</v>
      </c>
      <c r="O69" s="815" t="s">
        <v>53</v>
      </c>
      <c r="P69" s="815" t="s">
        <v>53</v>
      </c>
      <c r="Q69" s="815" t="s">
        <v>53</v>
      </c>
      <c r="R69" s="815" t="s">
        <v>53</v>
      </c>
      <c r="S69" s="815" t="s">
        <v>53</v>
      </c>
      <c r="T69" s="815" t="s">
        <v>53</v>
      </c>
      <c r="U69" s="815" t="s">
        <v>53</v>
      </c>
      <c r="V69" s="815" t="s">
        <v>54</v>
      </c>
      <c r="W69" s="815" t="s">
        <v>54</v>
      </c>
      <c r="X69" s="815" t="s">
        <v>53</v>
      </c>
      <c r="Y69" s="815" t="s">
        <v>53</v>
      </c>
      <c r="Z69" s="815" t="s">
        <v>53</v>
      </c>
      <c r="AA69" s="815" t="s">
        <v>53</v>
      </c>
      <c r="AB69" s="815" t="s">
        <v>53</v>
      </c>
      <c r="AC69" s="815" t="s">
        <v>53</v>
      </c>
      <c r="AD69" s="815" t="s">
        <v>54</v>
      </c>
      <c r="AE69" s="815" t="s">
        <v>53</v>
      </c>
      <c r="AF69" s="815" t="s">
        <v>53</v>
      </c>
      <c r="AG69" s="815" t="s">
        <v>54</v>
      </c>
      <c r="AH69" s="816"/>
      <c r="AI69" s="811" t="s">
        <v>360</v>
      </c>
      <c r="AJ69" s="816"/>
      <c r="AK69" s="817" t="s">
        <v>1127</v>
      </c>
      <c r="AL69" s="818">
        <v>0.2</v>
      </c>
      <c r="AM69" s="829" t="s">
        <v>90</v>
      </c>
      <c r="AN69" s="809" t="s">
        <v>84</v>
      </c>
      <c r="AO69" s="362" t="s">
        <v>635</v>
      </c>
      <c r="AP69" s="450" t="s">
        <v>631</v>
      </c>
      <c r="AQ69" s="819" t="s">
        <v>104</v>
      </c>
      <c r="AR69" s="820" t="s">
        <v>62</v>
      </c>
      <c r="AS69" s="818">
        <v>0.15</v>
      </c>
      <c r="AT69" s="820" t="s">
        <v>56</v>
      </c>
      <c r="AU69" s="818">
        <v>0.15</v>
      </c>
      <c r="AV69" s="821">
        <v>0.3</v>
      </c>
      <c r="AW69" s="820" t="s">
        <v>57</v>
      </c>
      <c r="AX69" s="820" t="s">
        <v>58</v>
      </c>
      <c r="AY69" s="820" t="s">
        <v>59</v>
      </c>
      <c r="AZ69" s="821">
        <v>0.28000000000000003</v>
      </c>
      <c r="BA69" s="822" t="s">
        <v>90</v>
      </c>
      <c r="BB69" s="821">
        <v>0.2</v>
      </c>
      <c r="BC69" s="822" t="s">
        <v>1127</v>
      </c>
      <c r="BD69" s="823" t="s">
        <v>90</v>
      </c>
      <c r="BE69" s="820" t="s">
        <v>115</v>
      </c>
      <c r="BF69" s="845" t="s">
        <v>389</v>
      </c>
      <c r="BG69" s="845" t="s">
        <v>389</v>
      </c>
      <c r="BH69" s="845" t="s">
        <v>389</v>
      </c>
      <c r="BI69" s="845" t="s">
        <v>389</v>
      </c>
      <c r="BJ69" s="845" t="s">
        <v>389</v>
      </c>
      <c r="BK69" s="846"/>
      <c r="BL69" s="825" t="s">
        <v>636</v>
      </c>
    </row>
    <row r="70" spans="2:64" ht="180.75" customHeight="1" thickBot="1" x14ac:dyDescent="0.35">
      <c r="B70" s="929"/>
      <c r="C70" s="1122"/>
      <c r="D70" s="881"/>
      <c r="E70" s="718" t="s">
        <v>347</v>
      </c>
      <c r="F70" s="844" t="s">
        <v>277</v>
      </c>
      <c r="G70" s="530" t="s">
        <v>967</v>
      </c>
      <c r="H70" s="811" t="s">
        <v>68</v>
      </c>
      <c r="I70" s="811" t="s">
        <v>968</v>
      </c>
      <c r="J70" s="812" t="s">
        <v>969</v>
      </c>
      <c r="K70" s="812" t="s">
        <v>102</v>
      </c>
      <c r="L70" s="811" t="s">
        <v>72</v>
      </c>
      <c r="M70" s="813" t="s">
        <v>90</v>
      </c>
      <c r="N70" s="814">
        <v>0.4</v>
      </c>
      <c r="O70" s="815" t="s">
        <v>53</v>
      </c>
      <c r="P70" s="815" t="s">
        <v>53</v>
      </c>
      <c r="Q70" s="815" t="s">
        <v>53</v>
      </c>
      <c r="R70" s="815" t="s">
        <v>53</v>
      </c>
      <c r="S70" s="815" t="s">
        <v>53</v>
      </c>
      <c r="T70" s="815" t="s">
        <v>53</v>
      </c>
      <c r="U70" s="815" t="s">
        <v>53</v>
      </c>
      <c r="V70" s="815" t="s">
        <v>54</v>
      </c>
      <c r="W70" s="815" t="s">
        <v>54</v>
      </c>
      <c r="X70" s="815" t="s">
        <v>53</v>
      </c>
      <c r="Y70" s="815" t="s">
        <v>53</v>
      </c>
      <c r="Z70" s="815" t="s">
        <v>53</v>
      </c>
      <c r="AA70" s="815" t="s">
        <v>53</v>
      </c>
      <c r="AB70" s="815" t="s">
        <v>53</v>
      </c>
      <c r="AC70" s="815" t="s">
        <v>53</v>
      </c>
      <c r="AD70" s="815" t="s">
        <v>54</v>
      </c>
      <c r="AE70" s="815" t="s">
        <v>53</v>
      </c>
      <c r="AF70" s="815" t="s">
        <v>53</v>
      </c>
      <c r="AG70" s="815" t="s">
        <v>54</v>
      </c>
      <c r="AH70" s="816"/>
      <c r="AI70" s="811" t="s">
        <v>360</v>
      </c>
      <c r="AJ70" s="816"/>
      <c r="AK70" s="817" t="s">
        <v>1127</v>
      </c>
      <c r="AL70" s="818">
        <v>0.2</v>
      </c>
      <c r="AM70" s="829" t="s">
        <v>90</v>
      </c>
      <c r="AN70" s="809" t="s">
        <v>84</v>
      </c>
      <c r="AO70" s="362" t="s">
        <v>647</v>
      </c>
      <c r="AP70" s="450" t="s">
        <v>631</v>
      </c>
      <c r="AQ70" s="819" t="s">
        <v>104</v>
      </c>
      <c r="AR70" s="820" t="s">
        <v>61</v>
      </c>
      <c r="AS70" s="818">
        <v>0.25</v>
      </c>
      <c r="AT70" s="820" t="s">
        <v>56</v>
      </c>
      <c r="AU70" s="818">
        <v>0.15</v>
      </c>
      <c r="AV70" s="821">
        <v>0.4</v>
      </c>
      <c r="AW70" s="820" t="s">
        <v>57</v>
      </c>
      <c r="AX70" s="820" t="s">
        <v>58</v>
      </c>
      <c r="AY70" s="820" t="s">
        <v>59</v>
      </c>
      <c r="AZ70" s="821">
        <v>0.24</v>
      </c>
      <c r="BA70" s="822" t="s">
        <v>90</v>
      </c>
      <c r="BB70" s="821">
        <v>0.2</v>
      </c>
      <c r="BC70" s="822" t="s">
        <v>1127</v>
      </c>
      <c r="BD70" s="823" t="s">
        <v>90</v>
      </c>
      <c r="BE70" s="820" t="s">
        <v>115</v>
      </c>
      <c r="BF70" s="845" t="s">
        <v>389</v>
      </c>
      <c r="BG70" s="845" t="s">
        <v>389</v>
      </c>
      <c r="BH70" s="845" t="s">
        <v>389</v>
      </c>
      <c r="BI70" s="845" t="s">
        <v>389</v>
      </c>
      <c r="BJ70" s="845" t="s">
        <v>389</v>
      </c>
      <c r="BK70" s="839"/>
      <c r="BL70" s="825" t="s">
        <v>637</v>
      </c>
    </row>
    <row r="71" spans="2:64" ht="108.75" customHeight="1" thickBot="1" x14ac:dyDescent="0.35">
      <c r="B71" s="929"/>
      <c r="C71" s="1122"/>
      <c r="D71" s="881"/>
      <c r="E71" s="878" t="s">
        <v>74</v>
      </c>
      <c r="F71" s="876" t="s">
        <v>278</v>
      </c>
      <c r="G71" s="931" t="s">
        <v>970</v>
      </c>
      <c r="H71" s="888" t="s">
        <v>68</v>
      </c>
      <c r="I71" s="793" t="s">
        <v>638</v>
      </c>
      <c r="J71" s="894" t="s">
        <v>642</v>
      </c>
      <c r="K71" s="894" t="s">
        <v>102</v>
      </c>
      <c r="L71" s="888" t="s">
        <v>64</v>
      </c>
      <c r="M71" s="892" t="s">
        <v>123</v>
      </c>
      <c r="N71" s="890">
        <v>0.6</v>
      </c>
      <c r="O71" s="763" t="s">
        <v>53</v>
      </c>
      <c r="P71" s="763" t="s">
        <v>53</v>
      </c>
      <c r="Q71" s="763" t="s">
        <v>53</v>
      </c>
      <c r="R71" s="763" t="s">
        <v>53</v>
      </c>
      <c r="S71" s="763" t="s">
        <v>53</v>
      </c>
      <c r="T71" s="763" t="s">
        <v>53</v>
      </c>
      <c r="U71" s="763" t="s">
        <v>53</v>
      </c>
      <c r="V71" s="763" t="s">
        <v>54</v>
      </c>
      <c r="W71" s="763" t="s">
        <v>54</v>
      </c>
      <c r="X71" s="763" t="s">
        <v>53</v>
      </c>
      <c r="Y71" s="763" t="s">
        <v>53</v>
      </c>
      <c r="Z71" s="763" t="s">
        <v>53</v>
      </c>
      <c r="AA71" s="763" t="s">
        <v>53</v>
      </c>
      <c r="AB71" s="763" t="s">
        <v>53</v>
      </c>
      <c r="AC71" s="763" t="s">
        <v>53</v>
      </c>
      <c r="AD71" s="763" t="s">
        <v>54</v>
      </c>
      <c r="AE71" s="763" t="s">
        <v>53</v>
      </c>
      <c r="AF71" s="763" t="s">
        <v>53</v>
      </c>
      <c r="AG71" s="763" t="s">
        <v>54</v>
      </c>
      <c r="AH71" s="764"/>
      <c r="AI71" s="888" t="s">
        <v>362</v>
      </c>
      <c r="AJ71" s="764"/>
      <c r="AK71" s="886" t="s">
        <v>124</v>
      </c>
      <c r="AL71" s="906">
        <v>0.6</v>
      </c>
      <c r="AM71" s="904" t="s">
        <v>127</v>
      </c>
      <c r="AN71" s="808" t="s">
        <v>84</v>
      </c>
      <c r="AO71" s="363" t="s">
        <v>971</v>
      </c>
      <c r="AP71" s="450" t="s">
        <v>644</v>
      </c>
      <c r="AQ71" s="801" t="s">
        <v>104</v>
      </c>
      <c r="AR71" s="781" t="s">
        <v>61</v>
      </c>
      <c r="AS71" s="766">
        <v>0.25</v>
      </c>
      <c r="AT71" s="781" t="s">
        <v>56</v>
      </c>
      <c r="AU71" s="766">
        <v>0.15</v>
      </c>
      <c r="AV71" s="767">
        <v>0.4</v>
      </c>
      <c r="AW71" s="781" t="s">
        <v>57</v>
      </c>
      <c r="AX71" s="781" t="s">
        <v>58</v>
      </c>
      <c r="AY71" s="781" t="s">
        <v>59</v>
      </c>
      <c r="AZ71" s="767">
        <v>0.36</v>
      </c>
      <c r="BA71" s="768" t="s">
        <v>90</v>
      </c>
      <c r="BB71" s="767">
        <v>0.6</v>
      </c>
      <c r="BC71" s="768" t="s">
        <v>124</v>
      </c>
      <c r="BD71" s="769" t="s">
        <v>127</v>
      </c>
      <c r="BE71" s="896" t="s">
        <v>60</v>
      </c>
      <c r="BF71" s="888" t="s">
        <v>972</v>
      </c>
      <c r="BG71" s="888" t="s">
        <v>643</v>
      </c>
      <c r="BH71" s="888" t="s">
        <v>476</v>
      </c>
      <c r="BI71" s="888" t="s">
        <v>651</v>
      </c>
      <c r="BJ71" s="935">
        <v>44895</v>
      </c>
      <c r="BK71" s="945"/>
      <c r="BL71" s="950" t="s">
        <v>652</v>
      </c>
    </row>
    <row r="72" spans="2:64" ht="116.25" customHeight="1" thickBot="1" x14ac:dyDescent="0.35">
      <c r="B72" s="929"/>
      <c r="C72" s="1122"/>
      <c r="D72" s="881"/>
      <c r="E72" s="912"/>
      <c r="F72" s="911"/>
      <c r="G72" s="947"/>
      <c r="H72" s="909"/>
      <c r="I72" s="715" t="s">
        <v>639</v>
      </c>
      <c r="J72" s="908"/>
      <c r="K72" s="908"/>
      <c r="L72" s="909"/>
      <c r="M72" s="925"/>
      <c r="N72" s="924"/>
      <c r="O72" s="745" t="s">
        <v>53</v>
      </c>
      <c r="P72" s="745" t="s">
        <v>53</v>
      </c>
      <c r="Q72" s="745" t="s">
        <v>53</v>
      </c>
      <c r="R72" s="745" t="s">
        <v>53</v>
      </c>
      <c r="S72" s="745" t="s">
        <v>53</v>
      </c>
      <c r="T72" s="745" t="s">
        <v>53</v>
      </c>
      <c r="U72" s="745" t="s">
        <v>53</v>
      </c>
      <c r="V72" s="745" t="s">
        <v>54</v>
      </c>
      <c r="W72" s="745" t="s">
        <v>54</v>
      </c>
      <c r="X72" s="745" t="s">
        <v>53</v>
      </c>
      <c r="Y72" s="745" t="s">
        <v>53</v>
      </c>
      <c r="Z72" s="745" t="s">
        <v>53</v>
      </c>
      <c r="AA72" s="745" t="s">
        <v>53</v>
      </c>
      <c r="AB72" s="745" t="s">
        <v>53</v>
      </c>
      <c r="AC72" s="745" t="s">
        <v>53</v>
      </c>
      <c r="AD72" s="745" t="s">
        <v>54</v>
      </c>
      <c r="AE72" s="745" t="s">
        <v>53</v>
      </c>
      <c r="AF72" s="745" t="s">
        <v>53</v>
      </c>
      <c r="AG72" s="745" t="s">
        <v>54</v>
      </c>
      <c r="AH72" s="736"/>
      <c r="AI72" s="909"/>
      <c r="AJ72" s="736"/>
      <c r="AK72" s="922"/>
      <c r="AL72" s="921"/>
      <c r="AM72" s="1297"/>
      <c r="AN72" s="809" t="s">
        <v>348</v>
      </c>
      <c r="AO72" s="364" t="s">
        <v>650</v>
      </c>
      <c r="AP72" s="450" t="s">
        <v>645</v>
      </c>
      <c r="AQ72" s="840" t="s">
        <v>104</v>
      </c>
      <c r="AR72" s="782" t="s">
        <v>61</v>
      </c>
      <c r="AS72" s="738">
        <v>0.25</v>
      </c>
      <c r="AT72" s="782" t="s">
        <v>56</v>
      </c>
      <c r="AU72" s="738">
        <v>0.15</v>
      </c>
      <c r="AV72" s="739">
        <v>0.4</v>
      </c>
      <c r="AW72" s="782" t="s">
        <v>57</v>
      </c>
      <c r="AX72" s="782" t="s">
        <v>58</v>
      </c>
      <c r="AY72" s="782" t="s">
        <v>59</v>
      </c>
      <c r="AZ72" s="751">
        <v>0.216</v>
      </c>
      <c r="BA72" s="740" t="s">
        <v>90</v>
      </c>
      <c r="BB72" s="739">
        <v>0.6</v>
      </c>
      <c r="BC72" s="740" t="s">
        <v>124</v>
      </c>
      <c r="BD72" s="741" t="s">
        <v>127</v>
      </c>
      <c r="BE72" s="917"/>
      <c r="BF72" s="909"/>
      <c r="BG72" s="909"/>
      <c r="BH72" s="909"/>
      <c r="BI72" s="909"/>
      <c r="BJ72" s="936"/>
      <c r="BK72" s="949"/>
      <c r="BL72" s="951"/>
    </row>
    <row r="73" spans="2:64" ht="244.5" thickBot="1" x14ac:dyDescent="0.35">
      <c r="B73" s="929"/>
      <c r="C73" s="1122"/>
      <c r="D73" s="881"/>
      <c r="E73" s="912"/>
      <c r="F73" s="911"/>
      <c r="G73" s="947"/>
      <c r="H73" s="909"/>
      <c r="I73" s="715" t="s">
        <v>640</v>
      </c>
      <c r="J73" s="908"/>
      <c r="K73" s="908"/>
      <c r="L73" s="909"/>
      <c r="M73" s="925"/>
      <c r="N73" s="924"/>
      <c r="O73" s="745" t="s">
        <v>53</v>
      </c>
      <c r="P73" s="745" t="s">
        <v>53</v>
      </c>
      <c r="Q73" s="745" t="s">
        <v>53</v>
      </c>
      <c r="R73" s="745" t="s">
        <v>53</v>
      </c>
      <c r="S73" s="745" t="s">
        <v>53</v>
      </c>
      <c r="T73" s="745" t="s">
        <v>53</v>
      </c>
      <c r="U73" s="745" t="s">
        <v>53</v>
      </c>
      <c r="V73" s="745" t="s">
        <v>54</v>
      </c>
      <c r="W73" s="745" t="s">
        <v>54</v>
      </c>
      <c r="X73" s="745" t="s">
        <v>53</v>
      </c>
      <c r="Y73" s="745" t="s">
        <v>53</v>
      </c>
      <c r="Z73" s="745" t="s">
        <v>53</v>
      </c>
      <c r="AA73" s="745" t="s">
        <v>53</v>
      </c>
      <c r="AB73" s="745" t="s">
        <v>53</v>
      </c>
      <c r="AC73" s="745" t="s">
        <v>53</v>
      </c>
      <c r="AD73" s="745" t="s">
        <v>54</v>
      </c>
      <c r="AE73" s="745" t="s">
        <v>53</v>
      </c>
      <c r="AF73" s="745" t="s">
        <v>53</v>
      </c>
      <c r="AG73" s="745" t="s">
        <v>54</v>
      </c>
      <c r="AH73" s="736"/>
      <c r="AI73" s="909"/>
      <c r="AJ73" s="736"/>
      <c r="AK73" s="922"/>
      <c r="AL73" s="921"/>
      <c r="AM73" s="1297"/>
      <c r="AN73" s="810" t="s">
        <v>349</v>
      </c>
      <c r="AO73" s="365" t="s">
        <v>648</v>
      </c>
      <c r="AP73" s="450" t="s">
        <v>646</v>
      </c>
      <c r="AQ73" s="840" t="s">
        <v>104</v>
      </c>
      <c r="AR73" s="782" t="s">
        <v>62</v>
      </c>
      <c r="AS73" s="738">
        <v>0.15</v>
      </c>
      <c r="AT73" s="782" t="s">
        <v>56</v>
      </c>
      <c r="AU73" s="738">
        <v>0.15</v>
      </c>
      <c r="AV73" s="739">
        <v>0.3</v>
      </c>
      <c r="AW73" s="782" t="s">
        <v>57</v>
      </c>
      <c r="AX73" s="782" t="s">
        <v>58</v>
      </c>
      <c r="AY73" s="782" t="s">
        <v>59</v>
      </c>
      <c r="AZ73" s="739">
        <v>0.1512</v>
      </c>
      <c r="BA73" s="740" t="s">
        <v>113</v>
      </c>
      <c r="BB73" s="739">
        <v>0.6</v>
      </c>
      <c r="BC73" s="740" t="s">
        <v>124</v>
      </c>
      <c r="BD73" s="741" t="s">
        <v>127</v>
      </c>
      <c r="BE73" s="917"/>
      <c r="BF73" s="909"/>
      <c r="BG73" s="909"/>
      <c r="BH73" s="909"/>
      <c r="BI73" s="909"/>
      <c r="BJ73" s="936"/>
      <c r="BK73" s="949"/>
      <c r="BL73" s="951"/>
    </row>
    <row r="74" spans="2:64" ht="174.75" customHeight="1" thickBot="1" x14ac:dyDescent="0.35">
      <c r="B74" s="929"/>
      <c r="C74" s="1122"/>
      <c r="D74" s="881"/>
      <c r="E74" s="913"/>
      <c r="F74" s="877"/>
      <c r="G74" s="932"/>
      <c r="H74" s="889"/>
      <c r="I74" s="771" t="s">
        <v>641</v>
      </c>
      <c r="J74" s="895"/>
      <c r="K74" s="895"/>
      <c r="L74" s="889"/>
      <c r="M74" s="893"/>
      <c r="N74" s="891"/>
      <c r="O74" s="772" t="s">
        <v>53</v>
      </c>
      <c r="P74" s="772" t="s">
        <v>53</v>
      </c>
      <c r="Q74" s="772" t="s">
        <v>53</v>
      </c>
      <c r="R74" s="772" t="s">
        <v>53</v>
      </c>
      <c r="S74" s="772" t="s">
        <v>53</v>
      </c>
      <c r="T74" s="772" t="s">
        <v>53</v>
      </c>
      <c r="U74" s="772" t="s">
        <v>53</v>
      </c>
      <c r="V74" s="772" t="s">
        <v>54</v>
      </c>
      <c r="W74" s="772" t="s">
        <v>54</v>
      </c>
      <c r="X74" s="772" t="s">
        <v>53</v>
      </c>
      <c r="Y74" s="772" t="s">
        <v>53</v>
      </c>
      <c r="Z74" s="772" t="s">
        <v>53</v>
      </c>
      <c r="AA74" s="772" t="s">
        <v>53</v>
      </c>
      <c r="AB74" s="772" t="s">
        <v>53</v>
      </c>
      <c r="AC74" s="772" t="s">
        <v>53</v>
      </c>
      <c r="AD74" s="772" t="s">
        <v>54</v>
      </c>
      <c r="AE74" s="772" t="s">
        <v>53</v>
      </c>
      <c r="AF74" s="772" t="s">
        <v>53</v>
      </c>
      <c r="AG74" s="772" t="s">
        <v>54</v>
      </c>
      <c r="AH74" s="773"/>
      <c r="AI74" s="889"/>
      <c r="AJ74" s="773"/>
      <c r="AK74" s="887"/>
      <c r="AL74" s="907"/>
      <c r="AM74" s="905"/>
      <c r="AN74" s="809" t="s">
        <v>350</v>
      </c>
      <c r="AO74" s="366" t="s">
        <v>649</v>
      </c>
      <c r="AP74" s="450" t="s">
        <v>645</v>
      </c>
      <c r="AQ74" s="807" t="s">
        <v>104</v>
      </c>
      <c r="AR74" s="783" t="s">
        <v>61</v>
      </c>
      <c r="AS74" s="776">
        <v>0.25</v>
      </c>
      <c r="AT74" s="783" t="s">
        <v>56</v>
      </c>
      <c r="AU74" s="776">
        <v>0.15</v>
      </c>
      <c r="AV74" s="777">
        <v>0.4</v>
      </c>
      <c r="AW74" s="783" t="s">
        <v>57</v>
      </c>
      <c r="AX74" s="783" t="s">
        <v>58</v>
      </c>
      <c r="AY74" s="783" t="s">
        <v>59</v>
      </c>
      <c r="AZ74" s="777">
        <v>9.0719999999999995E-2</v>
      </c>
      <c r="BA74" s="778" t="s">
        <v>113</v>
      </c>
      <c r="BB74" s="777">
        <v>0.6</v>
      </c>
      <c r="BC74" s="778" t="s">
        <v>124</v>
      </c>
      <c r="BD74" s="779" t="s">
        <v>127</v>
      </c>
      <c r="BE74" s="897"/>
      <c r="BF74" s="889"/>
      <c r="BG74" s="889"/>
      <c r="BH74" s="889"/>
      <c r="BI74" s="889"/>
      <c r="BJ74" s="944"/>
      <c r="BK74" s="946"/>
      <c r="BL74" s="952"/>
    </row>
    <row r="75" spans="2:64" ht="115.5" customHeight="1" x14ac:dyDescent="0.3">
      <c r="B75" s="929"/>
      <c r="C75" s="1122"/>
      <c r="D75" s="881"/>
      <c r="E75" s="878" t="s">
        <v>74</v>
      </c>
      <c r="F75" s="876" t="s">
        <v>279</v>
      </c>
      <c r="G75" s="926" t="s">
        <v>973</v>
      </c>
      <c r="H75" s="888" t="s">
        <v>68</v>
      </c>
      <c r="I75" s="945" t="s">
        <v>653</v>
      </c>
      <c r="J75" s="953" t="s">
        <v>654</v>
      </c>
      <c r="K75" s="894" t="s">
        <v>359</v>
      </c>
      <c r="L75" s="888" t="s">
        <v>72</v>
      </c>
      <c r="M75" s="892" t="s">
        <v>90</v>
      </c>
      <c r="N75" s="890">
        <v>0.4</v>
      </c>
      <c r="O75" s="763" t="s">
        <v>53</v>
      </c>
      <c r="P75" s="763" t="s">
        <v>53</v>
      </c>
      <c r="Q75" s="763" t="s">
        <v>53</v>
      </c>
      <c r="R75" s="763" t="s">
        <v>53</v>
      </c>
      <c r="S75" s="763" t="s">
        <v>53</v>
      </c>
      <c r="T75" s="763" t="s">
        <v>53</v>
      </c>
      <c r="U75" s="763" t="s">
        <v>53</v>
      </c>
      <c r="V75" s="763" t="s">
        <v>54</v>
      </c>
      <c r="W75" s="763" t="s">
        <v>54</v>
      </c>
      <c r="X75" s="763" t="s">
        <v>53</v>
      </c>
      <c r="Y75" s="763" t="s">
        <v>53</v>
      </c>
      <c r="Z75" s="763" t="s">
        <v>53</v>
      </c>
      <c r="AA75" s="763" t="s">
        <v>53</v>
      </c>
      <c r="AB75" s="763" t="s">
        <v>53</v>
      </c>
      <c r="AC75" s="763" t="s">
        <v>53</v>
      </c>
      <c r="AD75" s="763" t="s">
        <v>54</v>
      </c>
      <c r="AE75" s="763" t="s">
        <v>53</v>
      </c>
      <c r="AF75" s="763" t="s">
        <v>53</v>
      </c>
      <c r="AG75" s="763" t="s">
        <v>54</v>
      </c>
      <c r="AH75" s="764"/>
      <c r="AI75" s="888" t="s">
        <v>360</v>
      </c>
      <c r="AJ75" s="764"/>
      <c r="AK75" s="886" t="s">
        <v>1127</v>
      </c>
      <c r="AL75" s="906">
        <v>0.2</v>
      </c>
      <c r="AM75" s="904" t="s">
        <v>90</v>
      </c>
      <c r="AN75" s="970" t="s">
        <v>84</v>
      </c>
      <c r="AO75" s="1313" t="s">
        <v>974</v>
      </c>
      <c r="AP75" s="974" t="s">
        <v>847</v>
      </c>
      <c r="AQ75" s="976" t="s">
        <v>104</v>
      </c>
      <c r="AR75" s="896" t="s">
        <v>61</v>
      </c>
      <c r="AS75" s="906">
        <v>0.25</v>
      </c>
      <c r="AT75" s="896" t="s">
        <v>56</v>
      </c>
      <c r="AU75" s="906">
        <v>0.15</v>
      </c>
      <c r="AV75" s="959">
        <v>0.4</v>
      </c>
      <c r="AW75" s="896" t="s">
        <v>57</v>
      </c>
      <c r="AX75" s="896" t="s">
        <v>58</v>
      </c>
      <c r="AY75" s="896" t="s">
        <v>59</v>
      </c>
      <c r="AZ75" s="959">
        <v>0.24</v>
      </c>
      <c r="BA75" s="957" t="s">
        <v>90</v>
      </c>
      <c r="BB75" s="959">
        <v>0.2</v>
      </c>
      <c r="BC75" s="957" t="s">
        <v>1127</v>
      </c>
      <c r="BD75" s="961" t="s">
        <v>90</v>
      </c>
      <c r="BE75" s="896" t="s">
        <v>115</v>
      </c>
      <c r="BF75" s="888" t="s">
        <v>975</v>
      </c>
      <c r="BG75" s="888" t="s">
        <v>655</v>
      </c>
      <c r="BH75" s="669" t="s">
        <v>476</v>
      </c>
      <c r="BI75" s="900">
        <v>44593</v>
      </c>
      <c r="BJ75" s="900">
        <v>44895</v>
      </c>
      <c r="BK75" s="803"/>
      <c r="BL75" s="950" t="s">
        <v>976</v>
      </c>
    </row>
    <row r="76" spans="2:64" ht="89.25" customHeight="1" thickBot="1" x14ac:dyDescent="0.35">
      <c r="B76" s="929"/>
      <c r="C76" s="1122"/>
      <c r="D76" s="881"/>
      <c r="E76" s="913"/>
      <c r="F76" s="877"/>
      <c r="G76" s="927"/>
      <c r="H76" s="889"/>
      <c r="I76" s="946"/>
      <c r="J76" s="954"/>
      <c r="K76" s="895"/>
      <c r="L76" s="889"/>
      <c r="M76" s="893"/>
      <c r="N76" s="891"/>
      <c r="O76" s="772" t="s">
        <v>53</v>
      </c>
      <c r="P76" s="772" t="s">
        <v>53</v>
      </c>
      <c r="Q76" s="772" t="s">
        <v>53</v>
      </c>
      <c r="R76" s="772" t="s">
        <v>53</v>
      </c>
      <c r="S76" s="772" t="s">
        <v>53</v>
      </c>
      <c r="T76" s="772" t="s">
        <v>53</v>
      </c>
      <c r="U76" s="772" t="s">
        <v>53</v>
      </c>
      <c r="V76" s="772" t="s">
        <v>54</v>
      </c>
      <c r="W76" s="772" t="s">
        <v>54</v>
      </c>
      <c r="X76" s="772" t="s">
        <v>53</v>
      </c>
      <c r="Y76" s="772" t="s">
        <v>53</v>
      </c>
      <c r="Z76" s="772" t="s">
        <v>53</v>
      </c>
      <c r="AA76" s="772" t="s">
        <v>53</v>
      </c>
      <c r="AB76" s="772" t="s">
        <v>53</v>
      </c>
      <c r="AC76" s="772" t="s">
        <v>53</v>
      </c>
      <c r="AD76" s="772" t="s">
        <v>54</v>
      </c>
      <c r="AE76" s="772" t="s">
        <v>53</v>
      </c>
      <c r="AF76" s="772" t="s">
        <v>53</v>
      </c>
      <c r="AG76" s="772" t="s">
        <v>54</v>
      </c>
      <c r="AH76" s="773"/>
      <c r="AI76" s="889"/>
      <c r="AJ76" s="773"/>
      <c r="AK76" s="887"/>
      <c r="AL76" s="907"/>
      <c r="AM76" s="905"/>
      <c r="AN76" s="971"/>
      <c r="AO76" s="1314"/>
      <c r="AP76" s="975"/>
      <c r="AQ76" s="977"/>
      <c r="AR76" s="897"/>
      <c r="AS76" s="907"/>
      <c r="AT76" s="897"/>
      <c r="AU76" s="907"/>
      <c r="AV76" s="960"/>
      <c r="AW76" s="897"/>
      <c r="AX76" s="897"/>
      <c r="AY76" s="897"/>
      <c r="AZ76" s="960"/>
      <c r="BA76" s="958"/>
      <c r="BB76" s="960"/>
      <c r="BC76" s="958"/>
      <c r="BD76" s="962"/>
      <c r="BE76" s="897"/>
      <c r="BF76" s="889"/>
      <c r="BG76" s="889"/>
      <c r="BH76" s="670" t="s">
        <v>397</v>
      </c>
      <c r="BI76" s="901"/>
      <c r="BJ76" s="901"/>
      <c r="BK76" s="804"/>
      <c r="BL76" s="952"/>
    </row>
    <row r="77" spans="2:64" ht="122.25" customHeight="1" x14ac:dyDescent="0.3">
      <c r="B77" s="929"/>
      <c r="C77" s="1122"/>
      <c r="D77" s="881"/>
      <c r="E77" s="878" t="s">
        <v>347</v>
      </c>
      <c r="F77" s="876" t="s">
        <v>280</v>
      </c>
      <c r="G77" s="1107" t="s">
        <v>656</v>
      </c>
      <c r="H77" s="793" t="s">
        <v>158</v>
      </c>
      <c r="I77" s="793" t="s">
        <v>657</v>
      </c>
      <c r="J77" s="805" t="s">
        <v>658</v>
      </c>
      <c r="K77" s="894" t="s">
        <v>356</v>
      </c>
      <c r="L77" s="888" t="s">
        <v>70</v>
      </c>
      <c r="M77" s="892" t="s">
        <v>130</v>
      </c>
      <c r="N77" s="890">
        <v>0.8</v>
      </c>
      <c r="O77" s="763" t="s">
        <v>53</v>
      </c>
      <c r="P77" s="763" t="s">
        <v>53</v>
      </c>
      <c r="Q77" s="763" t="s">
        <v>53</v>
      </c>
      <c r="R77" s="763" t="s">
        <v>53</v>
      </c>
      <c r="S77" s="763" t="s">
        <v>53</v>
      </c>
      <c r="T77" s="763" t="s">
        <v>53</v>
      </c>
      <c r="U77" s="763" t="s">
        <v>53</v>
      </c>
      <c r="V77" s="763" t="s">
        <v>54</v>
      </c>
      <c r="W77" s="763" t="s">
        <v>54</v>
      </c>
      <c r="X77" s="763" t="s">
        <v>53</v>
      </c>
      <c r="Y77" s="763" t="s">
        <v>53</v>
      </c>
      <c r="Z77" s="763" t="s">
        <v>53</v>
      </c>
      <c r="AA77" s="763" t="s">
        <v>53</v>
      </c>
      <c r="AB77" s="763" t="s">
        <v>53</v>
      </c>
      <c r="AC77" s="763" t="s">
        <v>53</v>
      </c>
      <c r="AD77" s="763" t="s">
        <v>54</v>
      </c>
      <c r="AE77" s="763" t="s">
        <v>53</v>
      </c>
      <c r="AF77" s="763" t="s">
        <v>53</v>
      </c>
      <c r="AG77" s="763" t="s">
        <v>54</v>
      </c>
      <c r="AH77" s="764"/>
      <c r="AI77" s="888" t="s">
        <v>362</v>
      </c>
      <c r="AJ77" s="764"/>
      <c r="AK77" s="886" t="s">
        <v>124</v>
      </c>
      <c r="AL77" s="906">
        <v>0.6</v>
      </c>
      <c r="AM77" s="904" t="s">
        <v>130</v>
      </c>
      <c r="AN77" s="970" t="s">
        <v>84</v>
      </c>
      <c r="AO77" s="1225" t="s">
        <v>977</v>
      </c>
      <c r="AP77" s="974" t="s">
        <v>703</v>
      </c>
      <c r="AQ77" s="976" t="s">
        <v>104</v>
      </c>
      <c r="AR77" s="896" t="s">
        <v>61</v>
      </c>
      <c r="AS77" s="906">
        <v>0.25</v>
      </c>
      <c r="AT77" s="896" t="s">
        <v>56</v>
      </c>
      <c r="AU77" s="906">
        <v>0.15</v>
      </c>
      <c r="AV77" s="959">
        <v>0.4</v>
      </c>
      <c r="AW77" s="896" t="s">
        <v>57</v>
      </c>
      <c r="AX77" s="896" t="s">
        <v>58</v>
      </c>
      <c r="AY77" s="896" t="s">
        <v>59</v>
      </c>
      <c r="AZ77" s="959">
        <v>0.48</v>
      </c>
      <c r="BA77" s="957" t="s">
        <v>123</v>
      </c>
      <c r="BB77" s="959">
        <v>0.6</v>
      </c>
      <c r="BC77" s="957" t="s">
        <v>124</v>
      </c>
      <c r="BD77" s="961" t="s">
        <v>127</v>
      </c>
      <c r="BE77" s="896" t="s">
        <v>60</v>
      </c>
      <c r="BF77" s="945" t="s">
        <v>661</v>
      </c>
      <c r="BG77" s="945" t="s">
        <v>662</v>
      </c>
      <c r="BH77" s="945" t="s">
        <v>663</v>
      </c>
      <c r="BI77" s="900">
        <v>44562</v>
      </c>
      <c r="BJ77" s="900">
        <v>44561</v>
      </c>
      <c r="BK77" s="803"/>
      <c r="BL77" s="950" t="s">
        <v>664</v>
      </c>
    </row>
    <row r="78" spans="2:64" ht="87.75" customHeight="1" thickBot="1" x14ac:dyDescent="0.35">
      <c r="B78" s="929"/>
      <c r="C78" s="1122"/>
      <c r="D78" s="881"/>
      <c r="E78" s="913"/>
      <c r="F78" s="877"/>
      <c r="G78" s="1109"/>
      <c r="H78" s="771" t="s">
        <v>51</v>
      </c>
      <c r="I78" s="771" t="s">
        <v>659</v>
      </c>
      <c r="J78" s="699" t="s">
        <v>660</v>
      </c>
      <c r="K78" s="895"/>
      <c r="L78" s="889"/>
      <c r="M78" s="893"/>
      <c r="N78" s="891"/>
      <c r="O78" s="772" t="s">
        <v>53</v>
      </c>
      <c r="P78" s="772" t="s">
        <v>53</v>
      </c>
      <c r="Q78" s="772" t="s">
        <v>53</v>
      </c>
      <c r="R78" s="772" t="s">
        <v>53</v>
      </c>
      <c r="S78" s="772" t="s">
        <v>53</v>
      </c>
      <c r="T78" s="772" t="s">
        <v>53</v>
      </c>
      <c r="U78" s="772" t="s">
        <v>53</v>
      </c>
      <c r="V78" s="772" t="s">
        <v>54</v>
      </c>
      <c r="W78" s="772" t="s">
        <v>54</v>
      </c>
      <c r="X78" s="772" t="s">
        <v>53</v>
      </c>
      <c r="Y78" s="772" t="s">
        <v>53</v>
      </c>
      <c r="Z78" s="772" t="s">
        <v>53</v>
      </c>
      <c r="AA78" s="772" t="s">
        <v>53</v>
      </c>
      <c r="AB78" s="772" t="s">
        <v>53</v>
      </c>
      <c r="AC78" s="772" t="s">
        <v>53</v>
      </c>
      <c r="AD78" s="772" t="s">
        <v>54</v>
      </c>
      <c r="AE78" s="772" t="s">
        <v>53</v>
      </c>
      <c r="AF78" s="772" t="s">
        <v>53</v>
      </c>
      <c r="AG78" s="772" t="s">
        <v>54</v>
      </c>
      <c r="AH78" s="773"/>
      <c r="AI78" s="889"/>
      <c r="AJ78" s="773"/>
      <c r="AK78" s="887"/>
      <c r="AL78" s="907"/>
      <c r="AM78" s="905"/>
      <c r="AN78" s="971"/>
      <c r="AO78" s="1315"/>
      <c r="AP78" s="975"/>
      <c r="AQ78" s="977"/>
      <c r="AR78" s="897"/>
      <c r="AS78" s="907"/>
      <c r="AT78" s="897"/>
      <c r="AU78" s="907"/>
      <c r="AV78" s="960"/>
      <c r="AW78" s="897"/>
      <c r="AX78" s="897"/>
      <c r="AY78" s="897"/>
      <c r="AZ78" s="960"/>
      <c r="BA78" s="958"/>
      <c r="BB78" s="960"/>
      <c r="BC78" s="958"/>
      <c r="BD78" s="962"/>
      <c r="BE78" s="897"/>
      <c r="BF78" s="946"/>
      <c r="BG78" s="946"/>
      <c r="BH78" s="946"/>
      <c r="BI78" s="901"/>
      <c r="BJ78" s="901"/>
      <c r="BK78" s="804"/>
      <c r="BL78" s="952"/>
    </row>
    <row r="79" spans="2:64" ht="176.25" customHeight="1" thickBot="1" x14ac:dyDescent="0.35">
      <c r="B79" s="929"/>
      <c r="C79" s="1122"/>
      <c r="D79" s="881"/>
      <c r="E79" s="718" t="s">
        <v>50</v>
      </c>
      <c r="F79" s="665" t="s">
        <v>281</v>
      </c>
      <c r="G79" s="1265" t="s">
        <v>665</v>
      </c>
      <c r="H79" s="669" t="s">
        <v>51</v>
      </c>
      <c r="I79" s="669" t="s">
        <v>666</v>
      </c>
      <c r="J79" s="691" t="s">
        <v>667</v>
      </c>
      <c r="K79" s="673" t="s">
        <v>356</v>
      </c>
      <c r="L79" s="669" t="s">
        <v>70</v>
      </c>
      <c r="M79" s="674" t="s">
        <v>130</v>
      </c>
      <c r="N79" s="676">
        <v>0.8</v>
      </c>
      <c r="O79" s="721" t="s">
        <v>53</v>
      </c>
      <c r="P79" s="721" t="s">
        <v>53</v>
      </c>
      <c r="Q79" s="721" t="s">
        <v>53</v>
      </c>
      <c r="R79" s="721" t="s">
        <v>53</v>
      </c>
      <c r="S79" s="721" t="s">
        <v>53</v>
      </c>
      <c r="T79" s="721" t="s">
        <v>53</v>
      </c>
      <c r="U79" s="721" t="s">
        <v>53</v>
      </c>
      <c r="V79" s="721" t="s">
        <v>54</v>
      </c>
      <c r="W79" s="721" t="s">
        <v>54</v>
      </c>
      <c r="X79" s="721" t="s">
        <v>53</v>
      </c>
      <c r="Y79" s="721" t="s">
        <v>53</v>
      </c>
      <c r="Z79" s="721" t="s">
        <v>53</v>
      </c>
      <c r="AA79" s="721" t="s">
        <v>53</v>
      </c>
      <c r="AB79" s="721" t="s">
        <v>53</v>
      </c>
      <c r="AC79" s="721" t="s">
        <v>53</v>
      </c>
      <c r="AD79" s="721" t="s">
        <v>54</v>
      </c>
      <c r="AE79" s="721" t="s">
        <v>53</v>
      </c>
      <c r="AF79" s="721" t="s">
        <v>53</v>
      </c>
      <c r="AG79" s="721" t="s">
        <v>54</v>
      </c>
      <c r="AH79" s="370"/>
      <c r="AI79" s="669" t="s">
        <v>362</v>
      </c>
      <c r="AJ79" s="370"/>
      <c r="AK79" s="662" t="s">
        <v>124</v>
      </c>
      <c r="AL79" s="664">
        <v>0.6</v>
      </c>
      <c r="AM79" s="681" t="s">
        <v>130</v>
      </c>
      <c r="AN79" s="808" t="s">
        <v>84</v>
      </c>
      <c r="AO79" s="1254" t="s">
        <v>669</v>
      </c>
      <c r="AP79" s="697" t="s">
        <v>668</v>
      </c>
      <c r="AQ79" s="702" t="s">
        <v>104</v>
      </c>
      <c r="AR79" s="668" t="s">
        <v>62</v>
      </c>
      <c r="AS79" s="664">
        <v>0.15</v>
      </c>
      <c r="AT79" s="668" t="s">
        <v>56</v>
      </c>
      <c r="AU79" s="664">
        <v>0.15</v>
      </c>
      <c r="AV79" s="683">
        <v>0.3</v>
      </c>
      <c r="AW79" s="668" t="s">
        <v>57</v>
      </c>
      <c r="AX79" s="668" t="s">
        <v>58</v>
      </c>
      <c r="AY79" s="668" t="s">
        <v>59</v>
      </c>
      <c r="AZ79" s="683">
        <v>0.56000000000000005</v>
      </c>
      <c r="BA79" s="684" t="s">
        <v>123</v>
      </c>
      <c r="BB79" s="683">
        <v>0.6</v>
      </c>
      <c r="BC79" s="684" t="s">
        <v>124</v>
      </c>
      <c r="BD79" s="685" t="s">
        <v>127</v>
      </c>
      <c r="BE79" s="668" t="s">
        <v>60</v>
      </c>
      <c r="BF79" s="669" t="s">
        <v>670</v>
      </c>
      <c r="BG79" s="669" t="s">
        <v>671</v>
      </c>
      <c r="BH79" s="671" t="s">
        <v>606</v>
      </c>
      <c r="BI79" s="661">
        <v>44562</v>
      </c>
      <c r="BJ79" s="661">
        <v>44926</v>
      </c>
      <c r="BK79" s="368"/>
      <c r="BL79" s="678" t="s">
        <v>672</v>
      </c>
    </row>
    <row r="80" spans="2:64" ht="162" customHeight="1" thickBot="1" x14ac:dyDescent="0.35">
      <c r="B80" s="929"/>
      <c r="C80" s="1122"/>
      <c r="D80" s="881"/>
      <c r="E80" s="878" t="s">
        <v>347</v>
      </c>
      <c r="F80" s="876" t="s">
        <v>282</v>
      </c>
      <c r="G80" s="931" t="s">
        <v>978</v>
      </c>
      <c r="H80" s="888" t="s">
        <v>68</v>
      </c>
      <c r="I80" s="372" t="s">
        <v>673</v>
      </c>
      <c r="J80" s="894" t="s">
        <v>675</v>
      </c>
      <c r="K80" s="894" t="s">
        <v>102</v>
      </c>
      <c r="L80" s="888" t="s">
        <v>64</v>
      </c>
      <c r="M80" s="892" t="s">
        <v>123</v>
      </c>
      <c r="N80" s="890">
        <v>0.6</v>
      </c>
      <c r="O80" s="763" t="s">
        <v>53</v>
      </c>
      <c r="P80" s="763" t="s">
        <v>53</v>
      </c>
      <c r="Q80" s="763" t="s">
        <v>53</v>
      </c>
      <c r="R80" s="763" t="s">
        <v>53</v>
      </c>
      <c r="S80" s="763" t="s">
        <v>53</v>
      </c>
      <c r="T80" s="763" t="s">
        <v>53</v>
      </c>
      <c r="U80" s="763" t="s">
        <v>53</v>
      </c>
      <c r="V80" s="763" t="s">
        <v>54</v>
      </c>
      <c r="W80" s="763" t="s">
        <v>54</v>
      </c>
      <c r="X80" s="763" t="s">
        <v>53</v>
      </c>
      <c r="Y80" s="763" t="s">
        <v>53</v>
      </c>
      <c r="Z80" s="763" t="s">
        <v>53</v>
      </c>
      <c r="AA80" s="763" t="s">
        <v>53</v>
      </c>
      <c r="AB80" s="763" t="s">
        <v>53</v>
      </c>
      <c r="AC80" s="763" t="s">
        <v>53</v>
      </c>
      <c r="AD80" s="763" t="s">
        <v>54</v>
      </c>
      <c r="AE80" s="763" t="s">
        <v>53</v>
      </c>
      <c r="AF80" s="763" t="s">
        <v>53</v>
      </c>
      <c r="AG80" s="763" t="s">
        <v>54</v>
      </c>
      <c r="AH80" s="764"/>
      <c r="AI80" s="888" t="s">
        <v>362</v>
      </c>
      <c r="AJ80" s="764"/>
      <c r="AK80" s="886" t="s">
        <v>124</v>
      </c>
      <c r="AL80" s="906">
        <v>0.6</v>
      </c>
      <c r="AM80" s="904" t="s">
        <v>127</v>
      </c>
      <c r="AN80" s="809" t="s">
        <v>84</v>
      </c>
      <c r="AO80" s="367" t="s">
        <v>676</v>
      </c>
      <c r="AP80" s="450" t="s">
        <v>704</v>
      </c>
      <c r="AQ80" s="801" t="s">
        <v>104</v>
      </c>
      <c r="AR80" s="781" t="s">
        <v>62</v>
      </c>
      <c r="AS80" s="766">
        <v>0.15</v>
      </c>
      <c r="AT80" s="781" t="s">
        <v>56</v>
      </c>
      <c r="AU80" s="766">
        <v>0.15</v>
      </c>
      <c r="AV80" s="767">
        <v>0.3</v>
      </c>
      <c r="AW80" s="781" t="s">
        <v>57</v>
      </c>
      <c r="AX80" s="781" t="s">
        <v>58</v>
      </c>
      <c r="AY80" s="781" t="s">
        <v>59</v>
      </c>
      <c r="AZ80" s="767">
        <v>0.42</v>
      </c>
      <c r="BA80" s="768" t="s">
        <v>123</v>
      </c>
      <c r="BB80" s="767">
        <v>0.6</v>
      </c>
      <c r="BC80" s="768" t="s">
        <v>124</v>
      </c>
      <c r="BD80" s="769" t="s">
        <v>127</v>
      </c>
      <c r="BE80" s="896" t="s">
        <v>60</v>
      </c>
      <c r="BF80" s="793" t="s">
        <v>677</v>
      </c>
      <c r="BG80" s="793" t="s">
        <v>678</v>
      </c>
      <c r="BH80" s="131" t="s">
        <v>437</v>
      </c>
      <c r="BI80" s="224">
        <v>44652</v>
      </c>
      <c r="BJ80" s="224">
        <v>44895</v>
      </c>
      <c r="BK80" s="803"/>
      <c r="BL80" s="950" t="s">
        <v>979</v>
      </c>
    </row>
    <row r="81" spans="2:64" ht="88.5" customHeight="1" thickBot="1" x14ac:dyDescent="0.35">
      <c r="B81" s="929"/>
      <c r="C81" s="1122"/>
      <c r="D81" s="881"/>
      <c r="E81" s="913"/>
      <c r="F81" s="877"/>
      <c r="G81" s="932"/>
      <c r="H81" s="889"/>
      <c r="I81" s="373" t="s">
        <v>674</v>
      </c>
      <c r="J81" s="895"/>
      <c r="K81" s="895"/>
      <c r="L81" s="889"/>
      <c r="M81" s="893"/>
      <c r="N81" s="891"/>
      <c r="O81" s="772" t="s">
        <v>53</v>
      </c>
      <c r="P81" s="772" t="s">
        <v>53</v>
      </c>
      <c r="Q81" s="772" t="s">
        <v>53</v>
      </c>
      <c r="R81" s="772" t="s">
        <v>53</v>
      </c>
      <c r="S81" s="772" t="s">
        <v>53</v>
      </c>
      <c r="T81" s="772" t="s">
        <v>53</v>
      </c>
      <c r="U81" s="772" t="s">
        <v>53</v>
      </c>
      <c r="V81" s="772" t="s">
        <v>54</v>
      </c>
      <c r="W81" s="772" t="s">
        <v>54</v>
      </c>
      <c r="X81" s="772" t="s">
        <v>53</v>
      </c>
      <c r="Y81" s="772" t="s">
        <v>53</v>
      </c>
      <c r="Z81" s="772" t="s">
        <v>53</v>
      </c>
      <c r="AA81" s="772" t="s">
        <v>53</v>
      </c>
      <c r="AB81" s="772" t="s">
        <v>53</v>
      </c>
      <c r="AC81" s="772" t="s">
        <v>53</v>
      </c>
      <c r="AD81" s="772" t="s">
        <v>54</v>
      </c>
      <c r="AE81" s="772" t="s">
        <v>53</v>
      </c>
      <c r="AF81" s="772" t="s">
        <v>53</v>
      </c>
      <c r="AG81" s="772" t="s">
        <v>54</v>
      </c>
      <c r="AH81" s="773"/>
      <c r="AI81" s="889"/>
      <c r="AJ81" s="773"/>
      <c r="AK81" s="887"/>
      <c r="AL81" s="907"/>
      <c r="AM81" s="905"/>
      <c r="AN81" s="809" t="s">
        <v>348</v>
      </c>
      <c r="AO81" s="1274" t="s">
        <v>980</v>
      </c>
      <c r="AP81" s="697" t="s">
        <v>704</v>
      </c>
      <c r="AQ81" s="716" t="s">
        <v>104</v>
      </c>
      <c r="AR81" s="787" t="s">
        <v>62</v>
      </c>
      <c r="AS81" s="742">
        <v>0.15</v>
      </c>
      <c r="AT81" s="787" t="s">
        <v>56</v>
      </c>
      <c r="AU81" s="742">
        <v>0.15</v>
      </c>
      <c r="AV81" s="788">
        <v>0.3</v>
      </c>
      <c r="AW81" s="831" t="s">
        <v>57</v>
      </c>
      <c r="AX81" s="831" t="s">
        <v>58</v>
      </c>
      <c r="AY81" s="831" t="s">
        <v>59</v>
      </c>
      <c r="AZ81" s="802">
        <v>0.29399999999999998</v>
      </c>
      <c r="BA81" s="789" t="s">
        <v>90</v>
      </c>
      <c r="BB81" s="788">
        <v>0.6</v>
      </c>
      <c r="BC81" s="789" t="s">
        <v>124</v>
      </c>
      <c r="BD81" s="746" t="s">
        <v>127</v>
      </c>
      <c r="BE81" s="897"/>
      <c r="BF81" s="687" t="s">
        <v>981</v>
      </c>
      <c r="BG81" s="687" t="s">
        <v>679</v>
      </c>
      <c r="BH81" s="1273" t="s">
        <v>476</v>
      </c>
      <c r="BI81" s="226">
        <v>44652</v>
      </c>
      <c r="BJ81" s="226">
        <v>44895</v>
      </c>
      <c r="BK81" s="862"/>
      <c r="BL81" s="952"/>
    </row>
    <row r="82" spans="2:64" ht="159.75" customHeight="1" thickBot="1" x14ac:dyDescent="0.35">
      <c r="B82" s="929"/>
      <c r="C82" s="1122"/>
      <c r="D82" s="881"/>
      <c r="E82" s="878" t="s">
        <v>74</v>
      </c>
      <c r="F82" s="876" t="s">
        <v>283</v>
      </c>
      <c r="G82" s="1107" t="s">
        <v>697</v>
      </c>
      <c r="H82" s="888" t="s">
        <v>68</v>
      </c>
      <c r="I82" s="945" t="s">
        <v>698</v>
      </c>
      <c r="J82" s="991" t="s">
        <v>699</v>
      </c>
      <c r="K82" s="894" t="s">
        <v>102</v>
      </c>
      <c r="L82" s="888" t="s">
        <v>168</v>
      </c>
      <c r="M82" s="892" t="s">
        <v>113</v>
      </c>
      <c r="N82" s="890">
        <v>0.2</v>
      </c>
      <c r="O82" s="763" t="s">
        <v>53</v>
      </c>
      <c r="P82" s="763" t="s">
        <v>53</v>
      </c>
      <c r="Q82" s="763" t="s">
        <v>53</v>
      </c>
      <c r="R82" s="763" t="s">
        <v>53</v>
      </c>
      <c r="S82" s="763" t="s">
        <v>53</v>
      </c>
      <c r="T82" s="763" t="s">
        <v>53</v>
      </c>
      <c r="U82" s="763" t="s">
        <v>53</v>
      </c>
      <c r="V82" s="763" t="s">
        <v>54</v>
      </c>
      <c r="W82" s="763" t="s">
        <v>54</v>
      </c>
      <c r="X82" s="763" t="s">
        <v>53</v>
      </c>
      <c r="Y82" s="763" t="s">
        <v>53</v>
      </c>
      <c r="Z82" s="763" t="s">
        <v>53</v>
      </c>
      <c r="AA82" s="763" t="s">
        <v>53</v>
      </c>
      <c r="AB82" s="763" t="s">
        <v>53</v>
      </c>
      <c r="AC82" s="763" t="s">
        <v>53</v>
      </c>
      <c r="AD82" s="763" t="s">
        <v>54</v>
      </c>
      <c r="AE82" s="763" t="s">
        <v>53</v>
      </c>
      <c r="AF82" s="763" t="s">
        <v>53</v>
      </c>
      <c r="AG82" s="763" t="s">
        <v>54</v>
      </c>
      <c r="AH82" s="764"/>
      <c r="AI82" s="888" t="s">
        <v>360</v>
      </c>
      <c r="AJ82" s="764"/>
      <c r="AK82" s="886" t="s">
        <v>1127</v>
      </c>
      <c r="AL82" s="906">
        <v>0.2</v>
      </c>
      <c r="AM82" s="904" t="s">
        <v>90</v>
      </c>
      <c r="AN82" s="809" t="s">
        <v>84</v>
      </c>
      <c r="AO82" s="459" t="s">
        <v>705</v>
      </c>
      <c r="AP82" s="450" t="s">
        <v>701</v>
      </c>
      <c r="AQ82" s="801" t="s">
        <v>104</v>
      </c>
      <c r="AR82" s="781" t="s">
        <v>61</v>
      </c>
      <c r="AS82" s="766">
        <v>0.25</v>
      </c>
      <c r="AT82" s="781" t="s">
        <v>56</v>
      </c>
      <c r="AU82" s="766">
        <v>0.15</v>
      </c>
      <c r="AV82" s="767">
        <v>0.4</v>
      </c>
      <c r="AW82" s="781" t="s">
        <v>57</v>
      </c>
      <c r="AX82" s="781" t="s">
        <v>58</v>
      </c>
      <c r="AY82" s="781" t="s">
        <v>59</v>
      </c>
      <c r="AZ82" s="767">
        <v>0.12</v>
      </c>
      <c r="BA82" s="768" t="s">
        <v>113</v>
      </c>
      <c r="BB82" s="767">
        <v>0.2</v>
      </c>
      <c r="BC82" s="768" t="s">
        <v>1127</v>
      </c>
      <c r="BD82" s="769" t="s">
        <v>90</v>
      </c>
      <c r="BE82" s="896" t="s">
        <v>115</v>
      </c>
      <c r="BF82" s="131" t="s">
        <v>389</v>
      </c>
      <c r="BG82" s="131" t="s">
        <v>389</v>
      </c>
      <c r="BH82" s="131" t="s">
        <v>389</v>
      </c>
      <c r="BI82" s="131" t="s">
        <v>389</v>
      </c>
      <c r="BJ82" s="131" t="s">
        <v>389</v>
      </c>
      <c r="BK82" s="846"/>
      <c r="BL82" s="902" t="s">
        <v>982</v>
      </c>
    </row>
    <row r="83" spans="2:64" ht="184.5" customHeight="1" thickBot="1" x14ac:dyDescent="0.35">
      <c r="B83" s="929"/>
      <c r="C83" s="1122"/>
      <c r="D83" s="881"/>
      <c r="E83" s="912"/>
      <c r="F83" s="911"/>
      <c r="G83" s="1108"/>
      <c r="H83" s="1007"/>
      <c r="I83" s="1104"/>
      <c r="J83" s="1106"/>
      <c r="K83" s="908"/>
      <c r="L83" s="909"/>
      <c r="M83" s="925"/>
      <c r="N83" s="924"/>
      <c r="O83" s="772" t="s">
        <v>53</v>
      </c>
      <c r="P83" s="772" t="s">
        <v>53</v>
      </c>
      <c r="Q83" s="772" t="s">
        <v>53</v>
      </c>
      <c r="R83" s="772" t="s">
        <v>53</v>
      </c>
      <c r="S83" s="772" t="s">
        <v>53</v>
      </c>
      <c r="T83" s="772" t="s">
        <v>53</v>
      </c>
      <c r="U83" s="772" t="s">
        <v>53</v>
      </c>
      <c r="V83" s="772" t="s">
        <v>54</v>
      </c>
      <c r="W83" s="772" t="s">
        <v>54</v>
      </c>
      <c r="X83" s="772" t="s">
        <v>53</v>
      </c>
      <c r="Y83" s="772" t="s">
        <v>53</v>
      </c>
      <c r="Z83" s="772" t="s">
        <v>53</v>
      </c>
      <c r="AA83" s="772" t="s">
        <v>53</v>
      </c>
      <c r="AB83" s="772" t="s">
        <v>53</v>
      </c>
      <c r="AC83" s="772" t="s">
        <v>53</v>
      </c>
      <c r="AD83" s="772" t="s">
        <v>54</v>
      </c>
      <c r="AE83" s="772" t="s">
        <v>53</v>
      </c>
      <c r="AF83" s="772" t="s">
        <v>53</v>
      </c>
      <c r="AG83" s="772" t="s">
        <v>54</v>
      </c>
      <c r="AH83" s="773"/>
      <c r="AI83" s="909"/>
      <c r="AJ83" s="773"/>
      <c r="AK83" s="922"/>
      <c r="AL83" s="921"/>
      <c r="AM83" s="1297"/>
      <c r="AN83" s="216" t="s">
        <v>348</v>
      </c>
      <c r="AO83" s="459" t="s">
        <v>983</v>
      </c>
      <c r="AP83" s="450" t="s">
        <v>707</v>
      </c>
      <c r="AQ83" s="840" t="s">
        <v>104</v>
      </c>
      <c r="AR83" s="782" t="s">
        <v>61</v>
      </c>
      <c r="AS83" s="738">
        <v>0.25</v>
      </c>
      <c r="AT83" s="782" t="s">
        <v>56</v>
      </c>
      <c r="AU83" s="738">
        <v>0.15</v>
      </c>
      <c r="AV83" s="739">
        <v>0.4</v>
      </c>
      <c r="AW83" s="782" t="s">
        <v>57</v>
      </c>
      <c r="AX83" s="782" t="s">
        <v>58</v>
      </c>
      <c r="AY83" s="782" t="s">
        <v>59</v>
      </c>
      <c r="AZ83" s="751">
        <v>7.1999999999999995E-2</v>
      </c>
      <c r="BA83" s="740" t="s">
        <v>113</v>
      </c>
      <c r="BB83" s="739">
        <v>0.2</v>
      </c>
      <c r="BC83" s="740" t="s">
        <v>1127</v>
      </c>
      <c r="BD83" s="741" t="s">
        <v>90</v>
      </c>
      <c r="BE83" s="917"/>
      <c r="BF83" s="573" t="s">
        <v>389</v>
      </c>
      <c r="BG83" s="573" t="s">
        <v>389</v>
      </c>
      <c r="BH83" s="573" t="s">
        <v>389</v>
      </c>
      <c r="BI83" s="573" t="s">
        <v>389</v>
      </c>
      <c r="BJ83" s="573" t="s">
        <v>389</v>
      </c>
      <c r="BK83" s="352"/>
      <c r="BL83" s="914"/>
    </row>
    <row r="84" spans="2:64" ht="139.5" customHeight="1" thickBot="1" x14ac:dyDescent="0.35">
      <c r="B84" s="929"/>
      <c r="C84" s="1122"/>
      <c r="D84" s="881"/>
      <c r="E84" s="879"/>
      <c r="F84" s="877"/>
      <c r="G84" s="1109"/>
      <c r="H84" s="852" t="s">
        <v>51</v>
      </c>
      <c r="I84" s="689" t="s">
        <v>700</v>
      </c>
      <c r="J84" s="693" t="s">
        <v>984</v>
      </c>
      <c r="K84" s="895"/>
      <c r="L84" s="889"/>
      <c r="M84" s="893"/>
      <c r="N84" s="891"/>
      <c r="O84" s="784"/>
      <c r="P84" s="784"/>
      <c r="Q84" s="784"/>
      <c r="R84" s="784"/>
      <c r="S84" s="784"/>
      <c r="T84" s="784"/>
      <c r="U84" s="784"/>
      <c r="V84" s="784"/>
      <c r="W84" s="784"/>
      <c r="X84" s="784"/>
      <c r="Y84" s="784"/>
      <c r="Z84" s="784"/>
      <c r="AA84" s="784"/>
      <c r="AB84" s="784"/>
      <c r="AC84" s="784"/>
      <c r="AD84" s="784"/>
      <c r="AE84" s="784"/>
      <c r="AF84" s="784"/>
      <c r="AG84" s="784"/>
      <c r="AH84" s="785"/>
      <c r="AI84" s="889"/>
      <c r="AJ84" s="785"/>
      <c r="AK84" s="887"/>
      <c r="AL84" s="907"/>
      <c r="AM84" s="905"/>
      <c r="AN84" s="808" t="s">
        <v>349</v>
      </c>
      <c r="AO84" s="1278" t="s">
        <v>706</v>
      </c>
      <c r="AP84" s="450" t="s">
        <v>702</v>
      </c>
      <c r="AQ84" s="807" t="s">
        <v>104</v>
      </c>
      <c r="AR84" s="783" t="s">
        <v>61</v>
      </c>
      <c r="AS84" s="776">
        <v>0.25</v>
      </c>
      <c r="AT84" s="783" t="s">
        <v>56</v>
      </c>
      <c r="AU84" s="776">
        <v>0.15</v>
      </c>
      <c r="AV84" s="777">
        <v>0.4</v>
      </c>
      <c r="AW84" s="783" t="s">
        <v>57</v>
      </c>
      <c r="AX84" s="783" t="s">
        <v>58</v>
      </c>
      <c r="AY84" s="783" t="s">
        <v>59</v>
      </c>
      <c r="AZ84" s="777">
        <v>4.3199999999999995E-2</v>
      </c>
      <c r="BA84" s="778" t="s">
        <v>113</v>
      </c>
      <c r="BB84" s="777">
        <v>0.2</v>
      </c>
      <c r="BC84" s="778" t="s">
        <v>1127</v>
      </c>
      <c r="BD84" s="779" t="s">
        <v>90</v>
      </c>
      <c r="BE84" s="897"/>
      <c r="BF84" s="374" t="s">
        <v>389</v>
      </c>
      <c r="BG84" s="374" t="s">
        <v>389</v>
      </c>
      <c r="BH84" s="374" t="s">
        <v>389</v>
      </c>
      <c r="BI84" s="374" t="s">
        <v>389</v>
      </c>
      <c r="BJ84" s="374" t="s">
        <v>389</v>
      </c>
      <c r="BK84" s="1277"/>
      <c r="BL84" s="903"/>
    </row>
    <row r="85" spans="2:64" ht="195" customHeight="1" thickBot="1" x14ac:dyDescent="0.35">
      <c r="B85" s="929"/>
      <c r="C85" s="1122"/>
      <c r="D85" s="881"/>
      <c r="E85" s="923" t="s">
        <v>50</v>
      </c>
      <c r="F85" s="876" t="s">
        <v>284</v>
      </c>
      <c r="G85" s="1107" t="s">
        <v>708</v>
      </c>
      <c r="H85" s="793" t="s">
        <v>51</v>
      </c>
      <c r="I85" s="461" t="s">
        <v>709</v>
      </c>
      <c r="J85" s="462" t="s">
        <v>710</v>
      </c>
      <c r="K85" s="894" t="s">
        <v>102</v>
      </c>
      <c r="L85" s="888" t="s">
        <v>72</v>
      </c>
      <c r="M85" s="892" t="s">
        <v>90</v>
      </c>
      <c r="N85" s="890">
        <v>0.4</v>
      </c>
      <c r="O85" s="763" t="s">
        <v>53</v>
      </c>
      <c r="P85" s="763" t="s">
        <v>53</v>
      </c>
      <c r="Q85" s="763" t="s">
        <v>53</v>
      </c>
      <c r="R85" s="763" t="s">
        <v>53</v>
      </c>
      <c r="S85" s="763" t="s">
        <v>53</v>
      </c>
      <c r="T85" s="763" t="s">
        <v>53</v>
      </c>
      <c r="U85" s="763" t="s">
        <v>53</v>
      </c>
      <c r="V85" s="763" t="s">
        <v>54</v>
      </c>
      <c r="W85" s="763" t="s">
        <v>54</v>
      </c>
      <c r="X85" s="763" t="s">
        <v>53</v>
      </c>
      <c r="Y85" s="763" t="s">
        <v>53</v>
      </c>
      <c r="Z85" s="763" t="s">
        <v>53</v>
      </c>
      <c r="AA85" s="763" t="s">
        <v>53</v>
      </c>
      <c r="AB85" s="763" t="s">
        <v>53</v>
      </c>
      <c r="AC85" s="763" t="s">
        <v>53</v>
      </c>
      <c r="AD85" s="763" t="s">
        <v>54</v>
      </c>
      <c r="AE85" s="763" t="s">
        <v>53</v>
      </c>
      <c r="AF85" s="763" t="s">
        <v>53</v>
      </c>
      <c r="AG85" s="763" t="s">
        <v>54</v>
      </c>
      <c r="AH85" s="764"/>
      <c r="AI85" s="888" t="s">
        <v>361</v>
      </c>
      <c r="AJ85" s="764"/>
      <c r="AK85" s="886" t="s">
        <v>118</v>
      </c>
      <c r="AL85" s="906">
        <v>0.4</v>
      </c>
      <c r="AM85" s="904" t="s">
        <v>127</v>
      </c>
      <c r="AN85" s="216" t="s">
        <v>84</v>
      </c>
      <c r="AO85" s="1250" t="s">
        <v>715</v>
      </c>
      <c r="AP85" s="698" t="s">
        <v>713</v>
      </c>
      <c r="AQ85" s="585" t="s">
        <v>104</v>
      </c>
      <c r="AR85" s="421" t="s">
        <v>61</v>
      </c>
      <c r="AS85" s="757">
        <v>0.25</v>
      </c>
      <c r="AT85" s="421" t="s">
        <v>56</v>
      </c>
      <c r="AU85" s="757">
        <v>0.15</v>
      </c>
      <c r="AV85" s="760">
        <v>0.4</v>
      </c>
      <c r="AW85" s="421" t="s">
        <v>57</v>
      </c>
      <c r="AX85" s="421" t="s">
        <v>58</v>
      </c>
      <c r="AY85" s="421" t="s">
        <v>59</v>
      </c>
      <c r="AZ85" s="760">
        <v>0.24</v>
      </c>
      <c r="BA85" s="761" t="s">
        <v>90</v>
      </c>
      <c r="BB85" s="760">
        <v>0.4</v>
      </c>
      <c r="BC85" s="761" t="s">
        <v>118</v>
      </c>
      <c r="BD85" s="747" t="s">
        <v>127</v>
      </c>
      <c r="BE85" s="896" t="s">
        <v>115</v>
      </c>
      <c r="BF85" s="888" t="s">
        <v>717</v>
      </c>
      <c r="BG85" s="888" t="s">
        <v>718</v>
      </c>
      <c r="BH85" s="888" t="s">
        <v>437</v>
      </c>
      <c r="BI85" s="900">
        <v>44562</v>
      </c>
      <c r="BJ85" s="900">
        <v>44895</v>
      </c>
      <c r="BK85" s="1276"/>
      <c r="BL85" s="950" t="s">
        <v>719</v>
      </c>
    </row>
    <row r="86" spans="2:64" ht="156.75" customHeight="1" thickBot="1" x14ac:dyDescent="0.35">
      <c r="B86" s="929"/>
      <c r="C86" s="1122"/>
      <c r="D86" s="881"/>
      <c r="E86" s="879"/>
      <c r="F86" s="877"/>
      <c r="G86" s="1109"/>
      <c r="H86" s="771" t="s">
        <v>68</v>
      </c>
      <c r="I86" s="463" t="s">
        <v>712</v>
      </c>
      <c r="J86" s="464" t="s">
        <v>711</v>
      </c>
      <c r="K86" s="895"/>
      <c r="L86" s="889"/>
      <c r="M86" s="893"/>
      <c r="N86" s="891"/>
      <c r="O86" s="796" t="s">
        <v>53</v>
      </c>
      <c r="P86" s="796" t="s">
        <v>53</v>
      </c>
      <c r="Q86" s="796" t="s">
        <v>53</v>
      </c>
      <c r="R86" s="796" t="s">
        <v>53</v>
      </c>
      <c r="S86" s="796" t="s">
        <v>53</v>
      </c>
      <c r="T86" s="796" t="s">
        <v>53</v>
      </c>
      <c r="U86" s="796" t="s">
        <v>53</v>
      </c>
      <c r="V86" s="796" t="s">
        <v>54</v>
      </c>
      <c r="W86" s="796" t="s">
        <v>54</v>
      </c>
      <c r="X86" s="796" t="s">
        <v>53</v>
      </c>
      <c r="Y86" s="796" t="s">
        <v>53</v>
      </c>
      <c r="Z86" s="796" t="s">
        <v>53</v>
      </c>
      <c r="AA86" s="796" t="s">
        <v>53</v>
      </c>
      <c r="AB86" s="796" t="s">
        <v>53</v>
      </c>
      <c r="AC86" s="796" t="s">
        <v>53</v>
      </c>
      <c r="AD86" s="796" t="s">
        <v>54</v>
      </c>
      <c r="AE86" s="796" t="s">
        <v>53</v>
      </c>
      <c r="AF86" s="796" t="s">
        <v>53</v>
      </c>
      <c r="AG86" s="796" t="s">
        <v>54</v>
      </c>
      <c r="AH86" s="797"/>
      <c r="AI86" s="889"/>
      <c r="AJ86" s="797"/>
      <c r="AK86" s="887"/>
      <c r="AL86" s="907"/>
      <c r="AM86" s="905"/>
      <c r="AN86" s="809" t="s">
        <v>348</v>
      </c>
      <c r="AO86" s="701" t="s">
        <v>716</v>
      </c>
      <c r="AP86" s="450" t="s">
        <v>714</v>
      </c>
      <c r="AQ86" s="807" t="s">
        <v>104</v>
      </c>
      <c r="AR86" s="783" t="s">
        <v>61</v>
      </c>
      <c r="AS86" s="776">
        <v>0.25</v>
      </c>
      <c r="AT86" s="783" t="s">
        <v>56</v>
      </c>
      <c r="AU86" s="776">
        <v>0.15</v>
      </c>
      <c r="AV86" s="777">
        <v>0.4</v>
      </c>
      <c r="AW86" s="783" t="s">
        <v>57</v>
      </c>
      <c r="AX86" s="783" t="s">
        <v>58</v>
      </c>
      <c r="AY86" s="783" t="s">
        <v>59</v>
      </c>
      <c r="AZ86" s="794">
        <v>0.14399999999999999</v>
      </c>
      <c r="BA86" s="778" t="s">
        <v>113</v>
      </c>
      <c r="BB86" s="777">
        <v>0.4</v>
      </c>
      <c r="BC86" s="778" t="s">
        <v>118</v>
      </c>
      <c r="BD86" s="779" t="s">
        <v>90</v>
      </c>
      <c r="BE86" s="897"/>
      <c r="BF86" s="889"/>
      <c r="BG86" s="889"/>
      <c r="BH86" s="889"/>
      <c r="BI86" s="901"/>
      <c r="BJ86" s="901"/>
      <c r="BK86" s="804"/>
      <c r="BL86" s="952"/>
    </row>
    <row r="87" spans="2:64" ht="126.75" customHeight="1" thickBot="1" x14ac:dyDescent="0.35">
      <c r="B87" s="929"/>
      <c r="C87" s="1122"/>
      <c r="D87" s="881"/>
      <c r="E87" s="923" t="s">
        <v>347</v>
      </c>
      <c r="F87" s="876" t="s">
        <v>286</v>
      </c>
      <c r="G87" s="1107" t="s">
        <v>985</v>
      </c>
      <c r="H87" s="888" t="s">
        <v>68</v>
      </c>
      <c r="I87" s="1116" t="s">
        <v>721</v>
      </c>
      <c r="J87" s="991" t="s">
        <v>722</v>
      </c>
      <c r="K87" s="894" t="s">
        <v>356</v>
      </c>
      <c r="L87" s="888" t="s">
        <v>70</v>
      </c>
      <c r="M87" s="892" t="s">
        <v>130</v>
      </c>
      <c r="N87" s="890">
        <v>0.8</v>
      </c>
      <c r="O87" s="763" t="s">
        <v>53</v>
      </c>
      <c r="P87" s="763" t="s">
        <v>53</v>
      </c>
      <c r="Q87" s="763" t="s">
        <v>53</v>
      </c>
      <c r="R87" s="763" t="s">
        <v>53</v>
      </c>
      <c r="S87" s="763" t="s">
        <v>53</v>
      </c>
      <c r="T87" s="763" t="s">
        <v>53</v>
      </c>
      <c r="U87" s="763" t="s">
        <v>53</v>
      </c>
      <c r="V87" s="763" t="s">
        <v>54</v>
      </c>
      <c r="W87" s="763" t="s">
        <v>54</v>
      </c>
      <c r="X87" s="763" t="s">
        <v>53</v>
      </c>
      <c r="Y87" s="763" t="s">
        <v>53</v>
      </c>
      <c r="Z87" s="763" t="s">
        <v>53</v>
      </c>
      <c r="AA87" s="763" t="s">
        <v>53</v>
      </c>
      <c r="AB87" s="763" t="s">
        <v>53</v>
      </c>
      <c r="AC87" s="763" t="s">
        <v>53</v>
      </c>
      <c r="AD87" s="763" t="s">
        <v>54</v>
      </c>
      <c r="AE87" s="763" t="s">
        <v>53</v>
      </c>
      <c r="AF87" s="763" t="s">
        <v>53</v>
      </c>
      <c r="AG87" s="763" t="s">
        <v>54</v>
      </c>
      <c r="AH87" s="764"/>
      <c r="AI87" s="888" t="s">
        <v>363</v>
      </c>
      <c r="AJ87" s="764"/>
      <c r="AK87" s="886" t="s">
        <v>131</v>
      </c>
      <c r="AL87" s="906">
        <v>0.8</v>
      </c>
      <c r="AM87" s="904" t="s">
        <v>130</v>
      </c>
      <c r="AN87" s="216" t="s">
        <v>84</v>
      </c>
      <c r="AO87" s="315" t="s">
        <v>725</v>
      </c>
      <c r="AP87" s="450" t="s">
        <v>724</v>
      </c>
      <c r="AQ87" s="765" t="s">
        <v>104</v>
      </c>
      <c r="AR87" s="781" t="s">
        <v>62</v>
      </c>
      <c r="AS87" s="766">
        <v>0.15</v>
      </c>
      <c r="AT87" s="781" t="s">
        <v>56</v>
      </c>
      <c r="AU87" s="766">
        <v>0.15</v>
      </c>
      <c r="AV87" s="767">
        <v>0.3</v>
      </c>
      <c r="AW87" s="781" t="s">
        <v>57</v>
      </c>
      <c r="AX87" s="781" t="s">
        <v>58</v>
      </c>
      <c r="AY87" s="781" t="s">
        <v>59</v>
      </c>
      <c r="AZ87" s="767">
        <v>0.56000000000000005</v>
      </c>
      <c r="BA87" s="768" t="s">
        <v>123</v>
      </c>
      <c r="BB87" s="767">
        <v>0.8</v>
      </c>
      <c r="BC87" s="768" t="s">
        <v>131</v>
      </c>
      <c r="BD87" s="769" t="s">
        <v>130</v>
      </c>
      <c r="BE87" s="896" t="s">
        <v>60</v>
      </c>
      <c r="BF87" s="888" t="s">
        <v>728</v>
      </c>
      <c r="BG87" s="888" t="s">
        <v>729</v>
      </c>
      <c r="BH87" s="888" t="s">
        <v>606</v>
      </c>
      <c r="BI87" s="935">
        <v>44562</v>
      </c>
      <c r="BJ87" s="935">
        <v>44895</v>
      </c>
      <c r="BK87" s="945"/>
      <c r="BL87" s="902" t="s">
        <v>986</v>
      </c>
    </row>
    <row r="88" spans="2:64" ht="93.75" customHeight="1" thickTop="1" thickBot="1" x14ac:dyDescent="0.35">
      <c r="B88" s="929"/>
      <c r="C88" s="1122"/>
      <c r="D88" s="881"/>
      <c r="E88" s="912"/>
      <c r="F88" s="911"/>
      <c r="G88" s="1108"/>
      <c r="H88" s="909"/>
      <c r="I88" s="1117"/>
      <c r="J88" s="992"/>
      <c r="K88" s="908"/>
      <c r="L88" s="909"/>
      <c r="M88" s="925"/>
      <c r="N88" s="924"/>
      <c r="O88" s="745" t="s">
        <v>53</v>
      </c>
      <c r="P88" s="745" t="s">
        <v>53</v>
      </c>
      <c r="Q88" s="745" t="s">
        <v>53</v>
      </c>
      <c r="R88" s="745" t="s">
        <v>53</v>
      </c>
      <c r="S88" s="745" t="s">
        <v>53</v>
      </c>
      <c r="T88" s="745" t="s">
        <v>53</v>
      </c>
      <c r="U88" s="745" t="s">
        <v>53</v>
      </c>
      <c r="V88" s="745" t="s">
        <v>54</v>
      </c>
      <c r="W88" s="745" t="s">
        <v>54</v>
      </c>
      <c r="X88" s="745" t="s">
        <v>53</v>
      </c>
      <c r="Y88" s="745" t="s">
        <v>53</v>
      </c>
      <c r="Z88" s="745" t="s">
        <v>53</v>
      </c>
      <c r="AA88" s="745" t="s">
        <v>53</v>
      </c>
      <c r="AB88" s="745" t="s">
        <v>53</v>
      </c>
      <c r="AC88" s="745" t="s">
        <v>53</v>
      </c>
      <c r="AD88" s="745" t="s">
        <v>54</v>
      </c>
      <c r="AE88" s="745" t="s">
        <v>53</v>
      </c>
      <c r="AF88" s="745" t="s">
        <v>53</v>
      </c>
      <c r="AG88" s="745" t="s">
        <v>54</v>
      </c>
      <c r="AH88" s="736"/>
      <c r="AI88" s="909"/>
      <c r="AJ88" s="736"/>
      <c r="AK88" s="922"/>
      <c r="AL88" s="921"/>
      <c r="AM88" s="1297"/>
      <c r="AN88" s="216" t="s">
        <v>348</v>
      </c>
      <c r="AO88" s="465" t="s">
        <v>726</v>
      </c>
      <c r="AP88" s="450" t="s">
        <v>724</v>
      </c>
      <c r="AQ88" s="416" t="s">
        <v>106</v>
      </c>
      <c r="AR88" s="782" t="s">
        <v>55</v>
      </c>
      <c r="AS88" s="738">
        <v>0.1</v>
      </c>
      <c r="AT88" s="421" t="s">
        <v>56</v>
      </c>
      <c r="AU88" s="738">
        <v>0.15</v>
      </c>
      <c r="AV88" s="739">
        <v>0.25</v>
      </c>
      <c r="AW88" s="782" t="s">
        <v>57</v>
      </c>
      <c r="AX88" s="782" t="s">
        <v>58</v>
      </c>
      <c r="AY88" s="782" t="s">
        <v>59</v>
      </c>
      <c r="AZ88" s="751">
        <v>0.56000000000000005</v>
      </c>
      <c r="BA88" s="740" t="s">
        <v>123</v>
      </c>
      <c r="BB88" s="739">
        <v>0.60000000000000009</v>
      </c>
      <c r="BC88" s="740" t="s">
        <v>124</v>
      </c>
      <c r="BD88" s="741" t="s">
        <v>127</v>
      </c>
      <c r="BE88" s="917"/>
      <c r="BF88" s="1007"/>
      <c r="BG88" s="1007"/>
      <c r="BH88" s="1007"/>
      <c r="BI88" s="1316"/>
      <c r="BJ88" s="1316"/>
      <c r="BK88" s="1104"/>
      <c r="BL88" s="914"/>
    </row>
    <row r="89" spans="2:64" ht="125.25" customHeight="1" thickTop="1" thickBot="1" x14ac:dyDescent="0.35">
      <c r="B89" s="929"/>
      <c r="C89" s="1122"/>
      <c r="D89" s="881"/>
      <c r="E89" s="912"/>
      <c r="F89" s="911"/>
      <c r="G89" s="1108"/>
      <c r="H89" s="909"/>
      <c r="I89" s="1117"/>
      <c r="J89" s="992"/>
      <c r="K89" s="908"/>
      <c r="L89" s="909"/>
      <c r="M89" s="925"/>
      <c r="N89" s="924"/>
      <c r="O89" s="745" t="s">
        <v>53</v>
      </c>
      <c r="P89" s="745" t="s">
        <v>53</v>
      </c>
      <c r="Q89" s="745" t="s">
        <v>53</v>
      </c>
      <c r="R89" s="745" t="s">
        <v>53</v>
      </c>
      <c r="S89" s="745" t="s">
        <v>53</v>
      </c>
      <c r="T89" s="745" t="s">
        <v>53</v>
      </c>
      <c r="U89" s="745" t="s">
        <v>53</v>
      </c>
      <c r="V89" s="745" t="s">
        <v>54</v>
      </c>
      <c r="W89" s="745" t="s">
        <v>54</v>
      </c>
      <c r="X89" s="745" t="s">
        <v>53</v>
      </c>
      <c r="Y89" s="745" t="s">
        <v>53</v>
      </c>
      <c r="Z89" s="745" t="s">
        <v>53</v>
      </c>
      <c r="AA89" s="745" t="s">
        <v>53</v>
      </c>
      <c r="AB89" s="745" t="s">
        <v>53</v>
      </c>
      <c r="AC89" s="745" t="s">
        <v>53</v>
      </c>
      <c r="AD89" s="745" t="s">
        <v>54</v>
      </c>
      <c r="AE89" s="745" t="s">
        <v>53</v>
      </c>
      <c r="AF89" s="745" t="s">
        <v>53</v>
      </c>
      <c r="AG89" s="745" t="s">
        <v>54</v>
      </c>
      <c r="AH89" s="736"/>
      <c r="AI89" s="909"/>
      <c r="AJ89" s="736"/>
      <c r="AK89" s="922"/>
      <c r="AL89" s="921"/>
      <c r="AM89" s="1297"/>
      <c r="AN89" s="216" t="s">
        <v>349</v>
      </c>
      <c r="AO89" s="465" t="s">
        <v>987</v>
      </c>
      <c r="AP89" s="450" t="s">
        <v>723</v>
      </c>
      <c r="AQ89" s="416" t="s">
        <v>104</v>
      </c>
      <c r="AR89" s="782" t="s">
        <v>62</v>
      </c>
      <c r="AS89" s="738">
        <v>0.15</v>
      </c>
      <c r="AT89" s="421" t="s">
        <v>56</v>
      </c>
      <c r="AU89" s="738">
        <v>0.15</v>
      </c>
      <c r="AV89" s="739">
        <v>0.3</v>
      </c>
      <c r="AW89" s="782" t="s">
        <v>57</v>
      </c>
      <c r="AX89" s="782" t="s">
        <v>58</v>
      </c>
      <c r="AY89" s="782" t="s">
        <v>59</v>
      </c>
      <c r="AZ89" s="788">
        <v>0.39200000000000002</v>
      </c>
      <c r="BA89" s="740" t="s">
        <v>90</v>
      </c>
      <c r="BB89" s="788">
        <v>0.60000000000000009</v>
      </c>
      <c r="BC89" s="740" t="s">
        <v>124</v>
      </c>
      <c r="BD89" s="741" t="s">
        <v>127</v>
      </c>
      <c r="BE89" s="917"/>
      <c r="BF89" s="985" t="s">
        <v>730</v>
      </c>
      <c r="BG89" s="985" t="s">
        <v>988</v>
      </c>
      <c r="BH89" s="985" t="s">
        <v>402</v>
      </c>
      <c r="BI89" s="1112">
        <v>44562</v>
      </c>
      <c r="BJ89" s="1112">
        <v>44926</v>
      </c>
      <c r="BK89" s="986"/>
      <c r="BL89" s="914"/>
    </row>
    <row r="90" spans="2:64" ht="134.25" customHeight="1" thickTop="1" thickBot="1" x14ac:dyDescent="0.35">
      <c r="B90" s="929"/>
      <c r="C90" s="1122"/>
      <c r="D90" s="881"/>
      <c r="E90" s="913"/>
      <c r="F90" s="877"/>
      <c r="G90" s="1109"/>
      <c r="H90" s="889"/>
      <c r="I90" s="1118"/>
      <c r="J90" s="993"/>
      <c r="K90" s="895"/>
      <c r="L90" s="889"/>
      <c r="M90" s="893"/>
      <c r="N90" s="891"/>
      <c r="O90" s="772" t="s">
        <v>53</v>
      </c>
      <c r="P90" s="772" t="s">
        <v>53</v>
      </c>
      <c r="Q90" s="772" t="s">
        <v>53</v>
      </c>
      <c r="R90" s="772" t="s">
        <v>53</v>
      </c>
      <c r="S90" s="772" t="s">
        <v>53</v>
      </c>
      <c r="T90" s="772" t="s">
        <v>53</v>
      </c>
      <c r="U90" s="772" t="s">
        <v>53</v>
      </c>
      <c r="V90" s="772" t="s">
        <v>54</v>
      </c>
      <c r="W90" s="772" t="s">
        <v>54</v>
      </c>
      <c r="X90" s="772" t="s">
        <v>53</v>
      </c>
      <c r="Y90" s="772" t="s">
        <v>53</v>
      </c>
      <c r="Z90" s="772" t="s">
        <v>53</v>
      </c>
      <c r="AA90" s="772" t="s">
        <v>53</v>
      </c>
      <c r="AB90" s="772" t="s">
        <v>53</v>
      </c>
      <c r="AC90" s="772" t="s">
        <v>53</v>
      </c>
      <c r="AD90" s="772" t="s">
        <v>54</v>
      </c>
      <c r="AE90" s="772" t="s">
        <v>53</v>
      </c>
      <c r="AF90" s="772" t="s">
        <v>53</v>
      </c>
      <c r="AG90" s="772" t="s">
        <v>54</v>
      </c>
      <c r="AH90" s="773"/>
      <c r="AI90" s="889"/>
      <c r="AJ90" s="773"/>
      <c r="AK90" s="887"/>
      <c r="AL90" s="907"/>
      <c r="AM90" s="905"/>
      <c r="AN90" s="809" t="s">
        <v>350</v>
      </c>
      <c r="AO90" s="316" t="s">
        <v>989</v>
      </c>
      <c r="AP90" s="450" t="s">
        <v>727</v>
      </c>
      <c r="AQ90" s="775" t="s">
        <v>104</v>
      </c>
      <c r="AR90" s="783" t="s">
        <v>62</v>
      </c>
      <c r="AS90" s="776">
        <v>0.15</v>
      </c>
      <c r="AT90" s="792" t="s">
        <v>56</v>
      </c>
      <c r="AU90" s="776">
        <v>0.15</v>
      </c>
      <c r="AV90" s="777">
        <v>0.3</v>
      </c>
      <c r="AW90" s="783" t="s">
        <v>57</v>
      </c>
      <c r="AX90" s="783" t="s">
        <v>58</v>
      </c>
      <c r="AY90" s="783" t="s">
        <v>59</v>
      </c>
      <c r="AZ90" s="777">
        <v>0.27440000000000003</v>
      </c>
      <c r="BA90" s="778" t="s">
        <v>90</v>
      </c>
      <c r="BB90" s="777">
        <v>0.60000000000000009</v>
      </c>
      <c r="BC90" s="778" t="s">
        <v>124</v>
      </c>
      <c r="BD90" s="779" t="s">
        <v>127</v>
      </c>
      <c r="BE90" s="897"/>
      <c r="BF90" s="889"/>
      <c r="BG90" s="889"/>
      <c r="BH90" s="889"/>
      <c r="BI90" s="944"/>
      <c r="BJ90" s="944"/>
      <c r="BK90" s="946"/>
      <c r="BL90" s="903"/>
    </row>
    <row r="91" spans="2:64" ht="123.75" customHeight="1" thickBot="1" x14ac:dyDescent="0.35">
      <c r="B91" s="929"/>
      <c r="C91" s="1122"/>
      <c r="D91" s="881"/>
      <c r="E91" s="878" t="s">
        <v>347</v>
      </c>
      <c r="F91" s="876" t="s">
        <v>287</v>
      </c>
      <c r="G91" s="1107" t="s">
        <v>990</v>
      </c>
      <c r="H91" s="888" t="s">
        <v>166</v>
      </c>
      <c r="I91" s="945" t="s">
        <v>731</v>
      </c>
      <c r="J91" s="991" t="s">
        <v>732</v>
      </c>
      <c r="K91" s="894" t="s">
        <v>356</v>
      </c>
      <c r="L91" s="888" t="s">
        <v>64</v>
      </c>
      <c r="M91" s="892" t="s">
        <v>123</v>
      </c>
      <c r="N91" s="890">
        <v>0.6</v>
      </c>
      <c r="O91" s="763" t="s">
        <v>53</v>
      </c>
      <c r="P91" s="763" t="s">
        <v>53</v>
      </c>
      <c r="Q91" s="763" t="s">
        <v>53</v>
      </c>
      <c r="R91" s="763" t="s">
        <v>53</v>
      </c>
      <c r="S91" s="763" t="s">
        <v>53</v>
      </c>
      <c r="T91" s="763" t="s">
        <v>53</v>
      </c>
      <c r="U91" s="763" t="s">
        <v>53</v>
      </c>
      <c r="V91" s="763" t="s">
        <v>54</v>
      </c>
      <c r="W91" s="763" t="s">
        <v>54</v>
      </c>
      <c r="X91" s="763" t="s">
        <v>53</v>
      </c>
      <c r="Y91" s="763" t="s">
        <v>53</v>
      </c>
      <c r="Z91" s="763" t="s">
        <v>53</v>
      </c>
      <c r="AA91" s="763" t="s">
        <v>53</v>
      </c>
      <c r="AB91" s="763" t="s">
        <v>53</v>
      </c>
      <c r="AC91" s="763" t="s">
        <v>53</v>
      </c>
      <c r="AD91" s="763" t="s">
        <v>54</v>
      </c>
      <c r="AE91" s="763" t="s">
        <v>53</v>
      </c>
      <c r="AF91" s="763" t="s">
        <v>53</v>
      </c>
      <c r="AG91" s="763" t="s">
        <v>54</v>
      </c>
      <c r="AH91" s="764"/>
      <c r="AI91" s="888" t="s">
        <v>363</v>
      </c>
      <c r="AJ91" s="764"/>
      <c r="AK91" s="886" t="s">
        <v>131</v>
      </c>
      <c r="AL91" s="906">
        <v>0.8</v>
      </c>
      <c r="AM91" s="904" t="s">
        <v>130</v>
      </c>
      <c r="AN91" s="808" t="s">
        <v>84</v>
      </c>
      <c r="AO91" s="466" t="s">
        <v>735</v>
      </c>
      <c r="AP91" s="450" t="s">
        <v>733</v>
      </c>
      <c r="AQ91" s="765" t="s">
        <v>106</v>
      </c>
      <c r="AR91" s="781" t="s">
        <v>55</v>
      </c>
      <c r="AS91" s="766">
        <v>0.1</v>
      </c>
      <c r="AT91" s="781" t="s">
        <v>56</v>
      </c>
      <c r="AU91" s="766">
        <v>0.15</v>
      </c>
      <c r="AV91" s="767">
        <v>0.25</v>
      </c>
      <c r="AW91" s="781" t="s">
        <v>57</v>
      </c>
      <c r="AX91" s="781" t="s">
        <v>58</v>
      </c>
      <c r="AY91" s="781" t="s">
        <v>59</v>
      </c>
      <c r="AZ91" s="767">
        <v>0.6</v>
      </c>
      <c r="BA91" s="768" t="s">
        <v>123</v>
      </c>
      <c r="BB91" s="767">
        <v>0.60000000000000009</v>
      </c>
      <c r="BC91" s="768" t="s">
        <v>124</v>
      </c>
      <c r="BD91" s="769" t="s">
        <v>127</v>
      </c>
      <c r="BE91" s="896" t="s">
        <v>60</v>
      </c>
      <c r="BF91" s="888" t="s">
        <v>991</v>
      </c>
      <c r="BG91" s="888" t="s">
        <v>992</v>
      </c>
      <c r="BH91" s="888" t="s">
        <v>402</v>
      </c>
      <c r="BI91" s="935">
        <v>44562</v>
      </c>
      <c r="BJ91" s="935">
        <v>44926</v>
      </c>
      <c r="BK91" s="945"/>
      <c r="BL91" s="950" t="s">
        <v>993</v>
      </c>
    </row>
    <row r="92" spans="2:64" ht="105.75" customHeight="1" thickBot="1" x14ac:dyDescent="0.35">
      <c r="B92" s="929"/>
      <c r="C92" s="1122"/>
      <c r="D92" s="881"/>
      <c r="E92" s="912"/>
      <c r="F92" s="911"/>
      <c r="G92" s="1108"/>
      <c r="H92" s="909"/>
      <c r="I92" s="949"/>
      <c r="J92" s="992"/>
      <c r="K92" s="908"/>
      <c r="L92" s="909"/>
      <c r="M92" s="925"/>
      <c r="N92" s="924"/>
      <c r="O92" s="745" t="s">
        <v>53</v>
      </c>
      <c r="P92" s="745" t="s">
        <v>53</v>
      </c>
      <c r="Q92" s="745" t="s">
        <v>53</v>
      </c>
      <c r="R92" s="745" t="s">
        <v>53</v>
      </c>
      <c r="S92" s="745" t="s">
        <v>53</v>
      </c>
      <c r="T92" s="745" t="s">
        <v>53</v>
      </c>
      <c r="U92" s="745" t="s">
        <v>53</v>
      </c>
      <c r="V92" s="745" t="s">
        <v>54</v>
      </c>
      <c r="W92" s="745" t="s">
        <v>54</v>
      </c>
      <c r="X92" s="745" t="s">
        <v>53</v>
      </c>
      <c r="Y92" s="745" t="s">
        <v>53</v>
      </c>
      <c r="Z92" s="745" t="s">
        <v>53</v>
      </c>
      <c r="AA92" s="745" t="s">
        <v>53</v>
      </c>
      <c r="AB92" s="745" t="s">
        <v>53</v>
      </c>
      <c r="AC92" s="745" t="s">
        <v>53</v>
      </c>
      <c r="AD92" s="745" t="s">
        <v>54</v>
      </c>
      <c r="AE92" s="745" t="s">
        <v>53</v>
      </c>
      <c r="AF92" s="745" t="s">
        <v>53</v>
      </c>
      <c r="AG92" s="745" t="s">
        <v>54</v>
      </c>
      <c r="AH92" s="736"/>
      <c r="AI92" s="909"/>
      <c r="AJ92" s="736"/>
      <c r="AK92" s="922"/>
      <c r="AL92" s="921"/>
      <c r="AM92" s="1297"/>
      <c r="AN92" s="808" t="s">
        <v>348</v>
      </c>
      <c r="AO92" s="468" t="s">
        <v>736</v>
      </c>
      <c r="AP92" s="450" t="s">
        <v>733</v>
      </c>
      <c r="AQ92" s="416" t="s">
        <v>106</v>
      </c>
      <c r="AR92" s="421" t="s">
        <v>55</v>
      </c>
      <c r="AS92" s="738">
        <v>0.1</v>
      </c>
      <c r="AT92" s="421" t="s">
        <v>56</v>
      </c>
      <c r="AU92" s="738">
        <v>0.15</v>
      </c>
      <c r="AV92" s="739">
        <v>0.25</v>
      </c>
      <c r="AW92" s="782" t="s">
        <v>57</v>
      </c>
      <c r="AX92" s="782" t="s">
        <v>58</v>
      </c>
      <c r="AY92" s="782" t="s">
        <v>59</v>
      </c>
      <c r="AZ92" s="751">
        <v>0.6</v>
      </c>
      <c r="BA92" s="740" t="s">
        <v>123</v>
      </c>
      <c r="BB92" s="739">
        <v>0.45000000000000007</v>
      </c>
      <c r="BC92" s="740" t="s">
        <v>124</v>
      </c>
      <c r="BD92" s="741" t="s">
        <v>127</v>
      </c>
      <c r="BE92" s="917"/>
      <c r="BF92" s="1007"/>
      <c r="BG92" s="1007"/>
      <c r="BH92" s="1007"/>
      <c r="BI92" s="1316"/>
      <c r="BJ92" s="1316"/>
      <c r="BK92" s="1104"/>
      <c r="BL92" s="951"/>
    </row>
    <row r="93" spans="2:64" ht="96.75" customHeight="1" thickBot="1" x14ac:dyDescent="0.35">
      <c r="B93" s="929"/>
      <c r="C93" s="1122"/>
      <c r="D93" s="881"/>
      <c r="E93" s="912"/>
      <c r="F93" s="911"/>
      <c r="G93" s="1108"/>
      <c r="H93" s="909"/>
      <c r="I93" s="949"/>
      <c r="J93" s="992"/>
      <c r="K93" s="908"/>
      <c r="L93" s="909"/>
      <c r="M93" s="925"/>
      <c r="N93" s="924"/>
      <c r="O93" s="745" t="s">
        <v>53</v>
      </c>
      <c r="P93" s="745" t="s">
        <v>53</v>
      </c>
      <c r="Q93" s="745" t="s">
        <v>53</v>
      </c>
      <c r="R93" s="745" t="s">
        <v>53</v>
      </c>
      <c r="S93" s="745" t="s">
        <v>53</v>
      </c>
      <c r="T93" s="745" t="s">
        <v>53</v>
      </c>
      <c r="U93" s="745" t="s">
        <v>53</v>
      </c>
      <c r="V93" s="745" t="s">
        <v>54</v>
      </c>
      <c r="W93" s="745" t="s">
        <v>54</v>
      </c>
      <c r="X93" s="745" t="s">
        <v>53</v>
      </c>
      <c r="Y93" s="745" t="s">
        <v>53</v>
      </c>
      <c r="Z93" s="745" t="s">
        <v>53</v>
      </c>
      <c r="AA93" s="745" t="s">
        <v>53</v>
      </c>
      <c r="AB93" s="745" t="s">
        <v>53</v>
      </c>
      <c r="AC93" s="745" t="s">
        <v>53</v>
      </c>
      <c r="AD93" s="745" t="s">
        <v>54</v>
      </c>
      <c r="AE93" s="745" t="s">
        <v>53</v>
      </c>
      <c r="AF93" s="745" t="s">
        <v>53</v>
      </c>
      <c r="AG93" s="745" t="s">
        <v>54</v>
      </c>
      <c r="AH93" s="736"/>
      <c r="AI93" s="909"/>
      <c r="AJ93" s="736"/>
      <c r="AK93" s="922"/>
      <c r="AL93" s="921"/>
      <c r="AM93" s="1297"/>
      <c r="AN93" s="809" t="s">
        <v>349</v>
      </c>
      <c r="AO93" s="467" t="s">
        <v>737</v>
      </c>
      <c r="AP93" s="450" t="s">
        <v>733</v>
      </c>
      <c r="AQ93" s="416" t="s">
        <v>106</v>
      </c>
      <c r="AR93" s="421" t="s">
        <v>55</v>
      </c>
      <c r="AS93" s="738">
        <v>0.1</v>
      </c>
      <c r="AT93" s="421" t="s">
        <v>56</v>
      </c>
      <c r="AU93" s="738">
        <v>0.15</v>
      </c>
      <c r="AV93" s="739">
        <v>0.25</v>
      </c>
      <c r="AW93" s="782" t="s">
        <v>57</v>
      </c>
      <c r="AX93" s="782" t="s">
        <v>58</v>
      </c>
      <c r="AY93" s="782" t="s">
        <v>59</v>
      </c>
      <c r="AZ93" s="788">
        <v>0.6</v>
      </c>
      <c r="BA93" s="740" t="s">
        <v>123</v>
      </c>
      <c r="BB93" s="739">
        <v>0.33750000000000002</v>
      </c>
      <c r="BC93" s="740" t="s">
        <v>118</v>
      </c>
      <c r="BD93" s="741" t="s">
        <v>127</v>
      </c>
      <c r="BE93" s="917"/>
      <c r="BF93" s="715" t="s">
        <v>994</v>
      </c>
      <c r="BG93" s="715" t="s">
        <v>995</v>
      </c>
      <c r="BH93" s="715" t="s">
        <v>402</v>
      </c>
      <c r="BI93" s="412">
        <v>44562</v>
      </c>
      <c r="BJ93" s="412">
        <v>44926</v>
      </c>
      <c r="BK93" s="442"/>
      <c r="BL93" s="951"/>
    </row>
    <row r="94" spans="2:64" ht="98.25" customHeight="1" thickBot="1" x14ac:dyDescent="0.35">
      <c r="B94" s="929"/>
      <c r="C94" s="1122"/>
      <c r="D94" s="881"/>
      <c r="E94" s="912"/>
      <c r="F94" s="911"/>
      <c r="G94" s="1108"/>
      <c r="H94" s="909"/>
      <c r="I94" s="949"/>
      <c r="J94" s="992"/>
      <c r="K94" s="908"/>
      <c r="L94" s="909"/>
      <c r="M94" s="925"/>
      <c r="N94" s="924"/>
      <c r="O94" s="745" t="s">
        <v>53</v>
      </c>
      <c r="P94" s="745" t="s">
        <v>53</v>
      </c>
      <c r="Q94" s="745" t="s">
        <v>53</v>
      </c>
      <c r="R94" s="745" t="s">
        <v>53</v>
      </c>
      <c r="S94" s="745" t="s">
        <v>53</v>
      </c>
      <c r="T94" s="745" t="s">
        <v>53</v>
      </c>
      <c r="U94" s="745" t="s">
        <v>53</v>
      </c>
      <c r="V94" s="745" t="s">
        <v>54</v>
      </c>
      <c r="W94" s="745" t="s">
        <v>54</v>
      </c>
      <c r="X94" s="745" t="s">
        <v>53</v>
      </c>
      <c r="Y94" s="745" t="s">
        <v>53</v>
      </c>
      <c r="Z94" s="745" t="s">
        <v>53</v>
      </c>
      <c r="AA94" s="745" t="s">
        <v>53</v>
      </c>
      <c r="AB94" s="745" t="s">
        <v>53</v>
      </c>
      <c r="AC94" s="745" t="s">
        <v>53</v>
      </c>
      <c r="AD94" s="745" t="s">
        <v>54</v>
      </c>
      <c r="AE94" s="745" t="s">
        <v>53</v>
      </c>
      <c r="AF94" s="745" t="s">
        <v>53</v>
      </c>
      <c r="AG94" s="745" t="s">
        <v>54</v>
      </c>
      <c r="AH94" s="736"/>
      <c r="AI94" s="909"/>
      <c r="AJ94" s="736"/>
      <c r="AK94" s="922"/>
      <c r="AL94" s="921"/>
      <c r="AM94" s="1297"/>
      <c r="AN94" s="809" t="s">
        <v>350</v>
      </c>
      <c r="AO94" s="468" t="s">
        <v>738</v>
      </c>
      <c r="AP94" s="450" t="s">
        <v>733</v>
      </c>
      <c r="AQ94" s="416" t="s">
        <v>106</v>
      </c>
      <c r="AR94" s="421" t="s">
        <v>55</v>
      </c>
      <c r="AS94" s="738">
        <v>0.1</v>
      </c>
      <c r="AT94" s="421" t="s">
        <v>56</v>
      </c>
      <c r="AU94" s="738">
        <v>0.15</v>
      </c>
      <c r="AV94" s="739">
        <v>0.25</v>
      </c>
      <c r="AW94" s="782" t="s">
        <v>57</v>
      </c>
      <c r="AX94" s="782" t="s">
        <v>58</v>
      </c>
      <c r="AY94" s="782" t="s">
        <v>59</v>
      </c>
      <c r="AZ94" s="739">
        <v>0.6</v>
      </c>
      <c r="BA94" s="740" t="s">
        <v>123</v>
      </c>
      <c r="BB94" s="739">
        <v>0.25312500000000004</v>
      </c>
      <c r="BC94" s="740" t="s">
        <v>118</v>
      </c>
      <c r="BD94" s="741" t="s">
        <v>127</v>
      </c>
      <c r="BE94" s="917"/>
      <c r="BF94" s="715" t="s">
        <v>741</v>
      </c>
      <c r="BG94" s="715" t="s">
        <v>995</v>
      </c>
      <c r="BH94" s="715" t="s">
        <v>402</v>
      </c>
      <c r="BI94" s="412">
        <v>44562</v>
      </c>
      <c r="BJ94" s="412">
        <v>44926</v>
      </c>
      <c r="BK94" s="442"/>
      <c r="BL94" s="951"/>
    </row>
    <row r="95" spans="2:64" ht="90.75" customHeight="1" thickBot="1" x14ac:dyDescent="0.35">
      <c r="B95" s="929"/>
      <c r="C95" s="1122"/>
      <c r="D95" s="881"/>
      <c r="E95" s="912"/>
      <c r="F95" s="911"/>
      <c r="G95" s="1108"/>
      <c r="H95" s="909"/>
      <c r="I95" s="949"/>
      <c r="J95" s="992"/>
      <c r="K95" s="908"/>
      <c r="L95" s="909"/>
      <c r="M95" s="925"/>
      <c r="N95" s="924"/>
      <c r="O95" s="745" t="s">
        <v>53</v>
      </c>
      <c r="P95" s="745" t="s">
        <v>53</v>
      </c>
      <c r="Q95" s="745" t="s">
        <v>53</v>
      </c>
      <c r="R95" s="745" t="s">
        <v>53</v>
      </c>
      <c r="S95" s="745" t="s">
        <v>53</v>
      </c>
      <c r="T95" s="745" t="s">
        <v>53</v>
      </c>
      <c r="U95" s="745" t="s">
        <v>53</v>
      </c>
      <c r="V95" s="745" t="s">
        <v>54</v>
      </c>
      <c r="W95" s="745" t="s">
        <v>54</v>
      </c>
      <c r="X95" s="745" t="s">
        <v>53</v>
      </c>
      <c r="Y95" s="745" t="s">
        <v>53</v>
      </c>
      <c r="Z95" s="745" t="s">
        <v>53</v>
      </c>
      <c r="AA95" s="745" t="s">
        <v>53</v>
      </c>
      <c r="AB95" s="745" t="s">
        <v>53</v>
      </c>
      <c r="AC95" s="745" t="s">
        <v>53</v>
      </c>
      <c r="AD95" s="745" t="s">
        <v>54</v>
      </c>
      <c r="AE95" s="745" t="s">
        <v>53</v>
      </c>
      <c r="AF95" s="745" t="s">
        <v>53</v>
      </c>
      <c r="AG95" s="745" t="s">
        <v>54</v>
      </c>
      <c r="AH95" s="736"/>
      <c r="AI95" s="909"/>
      <c r="AJ95" s="736"/>
      <c r="AK95" s="922"/>
      <c r="AL95" s="921"/>
      <c r="AM95" s="1297"/>
      <c r="AN95" s="810" t="s">
        <v>351</v>
      </c>
      <c r="AO95" s="469" t="s">
        <v>739</v>
      </c>
      <c r="AP95" s="450" t="s">
        <v>734</v>
      </c>
      <c r="AQ95" s="416" t="s">
        <v>106</v>
      </c>
      <c r="AR95" s="421" t="s">
        <v>55</v>
      </c>
      <c r="AS95" s="738">
        <v>0.1</v>
      </c>
      <c r="AT95" s="421" t="s">
        <v>56</v>
      </c>
      <c r="AU95" s="738">
        <v>0.15</v>
      </c>
      <c r="AV95" s="739">
        <v>0.25</v>
      </c>
      <c r="AW95" s="782" t="s">
        <v>57</v>
      </c>
      <c r="AX95" s="782" t="s">
        <v>58</v>
      </c>
      <c r="AY95" s="782" t="s">
        <v>59</v>
      </c>
      <c r="AZ95" s="739">
        <v>0.6</v>
      </c>
      <c r="BA95" s="740" t="s">
        <v>123</v>
      </c>
      <c r="BB95" s="739">
        <v>0.18984375000000003</v>
      </c>
      <c r="BC95" s="740" t="s">
        <v>1127</v>
      </c>
      <c r="BD95" s="741" t="s">
        <v>127</v>
      </c>
      <c r="BE95" s="917"/>
      <c r="BF95" s="985" t="s">
        <v>742</v>
      </c>
      <c r="BG95" s="985" t="s">
        <v>995</v>
      </c>
      <c r="BH95" s="985" t="s">
        <v>437</v>
      </c>
      <c r="BI95" s="1112">
        <v>44562</v>
      </c>
      <c r="BJ95" s="1112">
        <v>44926</v>
      </c>
      <c r="BK95" s="986"/>
      <c r="BL95" s="951"/>
    </row>
    <row r="96" spans="2:64" ht="115.5" customHeight="1" thickBot="1" x14ac:dyDescent="0.35">
      <c r="B96" s="929"/>
      <c r="C96" s="1122"/>
      <c r="D96" s="881"/>
      <c r="E96" s="913"/>
      <c r="F96" s="877"/>
      <c r="G96" s="1109"/>
      <c r="H96" s="889"/>
      <c r="I96" s="946"/>
      <c r="J96" s="993"/>
      <c r="K96" s="895"/>
      <c r="L96" s="889"/>
      <c r="M96" s="893"/>
      <c r="N96" s="891"/>
      <c r="O96" s="772" t="s">
        <v>53</v>
      </c>
      <c r="P96" s="772" t="s">
        <v>53</v>
      </c>
      <c r="Q96" s="772" t="s">
        <v>53</v>
      </c>
      <c r="R96" s="772" t="s">
        <v>53</v>
      </c>
      <c r="S96" s="772" t="s">
        <v>53</v>
      </c>
      <c r="T96" s="772" t="s">
        <v>53</v>
      </c>
      <c r="U96" s="772" t="s">
        <v>53</v>
      </c>
      <c r="V96" s="772" t="s">
        <v>54</v>
      </c>
      <c r="W96" s="772" t="s">
        <v>54</v>
      </c>
      <c r="X96" s="772" t="s">
        <v>53</v>
      </c>
      <c r="Y96" s="772" t="s">
        <v>53</v>
      </c>
      <c r="Z96" s="772" t="s">
        <v>53</v>
      </c>
      <c r="AA96" s="772" t="s">
        <v>53</v>
      </c>
      <c r="AB96" s="772" t="s">
        <v>53</v>
      </c>
      <c r="AC96" s="772" t="s">
        <v>53</v>
      </c>
      <c r="AD96" s="772" t="s">
        <v>54</v>
      </c>
      <c r="AE96" s="772" t="s">
        <v>53</v>
      </c>
      <c r="AF96" s="772" t="s">
        <v>53</v>
      </c>
      <c r="AG96" s="772" t="s">
        <v>54</v>
      </c>
      <c r="AH96" s="773"/>
      <c r="AI96" s="889"/>
      <c r="AJ96" s="773"/>
      <c r="AK96" s="887"/>
      <c r="AL96" s="907"/>
      <c r="AM96" s="905"/>
      <c r="AN96" s="810" t="s">
        <v>352</v>
      </c>
      <c r="AO96" s="314" t="s">
        <v>740</v>
      </c>
      <c r="AP96" s="450" t="s">
        <v>733</v>
      </c>
      <c r="AQ96" s="775" t="s">
        <v>106</v>
      </c>
      <c r="AR96" s="792" t="s">
        <v>55</v>
      </c>
      <c r="AS96" s="776">
        <v>0.1</v>
      </c>
      <c r="AT96" s="792" t="s">
        <v>56</v>
      </c>
      <c r="AU96" s="776">
        <v>0.15</v>
      </c>
      <c r="AV96" s="777">
        <v>0.25</v>
      </c>
      <c r="AW96" s="783" t="s">
        <v>57</v>
      </c>
      <c r="AX96" s="783" t="s">
        <v>58</v>
      </c>
      <c r="AY96" s="783" t="s">
        <v>59</v>
      </c>
      <c r="AZ96" s="777">
        <v>0.6</v>
      </c>
      <c r="BA96" s="778" t="s">
        <v>123</v>
      </c>
      <c r="BB96" s="777">
        <v>0.14238281250000001</v>
      </c>
      <c r="BC96" s="778" t="s">
        <v>1127</v>
      </c>
      <c r="BD96" s="779" t="s">
        <v>127</v>
      </c>
      <c r="BE96" s="897"/>
      <c r="BF96" s="889"/>
      <c r="BG96" s="889"/>
      <c r="BH96" s="889"/>
      <c r="BI96" s="944"/>
      <c r="BJ96" s="944"/>
      <c r="BK96" s="946"/>
      <c r="BL96" s="952"/>
    </row>
    <row r="97" spans="2:64" ht="101.25" customHeight="1" thickBot="1" x14ac:dyDescent="0.35">
      <c r="B97" s="929"/>
      <c r="C97" s="1122"/>
      <c r="D97" s="881"/>
      <c r="E97" s="878" t="s">
        <v>50</v>
      </c>
      <c r="F97" s="876" t="s">
        <v>288</v>
      </c>
      <c r="G97" s="931" t="s">
        <v>996</v>
      </c>
      <c r="H97" s="888" t="s">
        <v>68</v>
      </c>
      <c r="I97" s="945" t="s">
        <v>743</v>
      </c>
      <c r="J97" s="991" t="s">
        <v>997</v>
      </c>
      <c r="K97" s="894" t="s">
        <v>356</v>
      </c>
      <c r="L97" s="888" t="s">
        <v>64</v>
      </c>
      <c r="M97" s="892" t="s">
        <v>123</v>
      </c>
      <c r="N97" s="890">
        <v>0.6</v>
      </c>
      <c r="O97" s="763" t="s">
        <v>53</v>
      </c>
      <c r="P97" s="763" t="s">
        <v>53</v>
      </c>
      <c r="Q97" s="763" t="s">
        <v>53</v>
      </c>
      <c r="R97" s="763" t="s">
        <v>53</v>
      </c>
      <c r="S97" s="763" t="s">
        <v>53</v>
      </c>
      <c r="T97" s="763" t="s">
        <v>53</v>
      </c>
      <c r="U97" s="763" t="s">
        <v>53</v>
      </c>
      <c r="V97" s="763" t="s">
        <v>54</v>
      </c>
      <c r="W97" s="763" t="s">
        <v>54</v>
      </c>
      <c r="X97" s="763" t="s">
        <v>53</v>
      </c>
      <c r="Y97" s="763" t="s">
        <v>53</v>
      </c>
      <c r="Z97" s="763" t="s">
        <v>53</v>
      </c>
      <c r="AA97" s="763" t="s">
        <v>53</v>
      </c>
      <c r="AB97" s="763" t="s">
        <v>53</v>
      </c>
      <c r="AC97" s="763" t="s">
        <v>53</v>
      </c>
      <c r="AD97" s="763" t="s">
        <v>54</v>
      </c>
      <c r="AE97" s="763" t="s">
        <v>53</v>
      </c>
      <c r="AF97" s="763" t="s">
        <v>53</v>
      </c>
      <c r="AG97" s="763" t="s">
        <v>54</v>
      </c>
      <c r="AH97" s="764"/>
      <c r="AI97" s="888" t="s">
        <v>362</v>
      </c>
      <c r="AJ97" s="764"/>
      <c r="AK97" s="886" t="s">
        <v>124</v>
      </c>
      <c r="AL97" s="906">
        <v>0.6</v>
      </c>
      <c r="AM97" s="904" t="s">
        <v>127</v>
      </c>
      <c r="AN97" s="808" t="s">
        <v>84</v>
      </c>
      <c r="AO97" s="470" t="s">
        <v>747</v>
      </c>
      <c r="AP97" s="450" t="s">
        <v>745</v>
      </c>
      <c r="AQ97" s="765" t="s">
        <v>104</v>
      </c>
      <c r="AR97" s="781" t="s">
        <v>62</v>
      </c>
      <c r="AS97" s="766">
        <v>0.15</v>
      </c>
      <c r="AT97" s="781" t="s">
        <v>56</v>
      </c>
      <c r="AU97" s="766">
        <v>0.15</v>
      </c>
      <c r="AV97" s="767">
        <v>0.3</v>
      </c>
      <c r="AW97" s="781" t="s">
        <v>57</v>
      </c>
      <c r="AX97" s="781" t="s">
        <v>58</v>
      </c>
      <c r="AY97" s="781" t="s">
        <v>59</v>
      </c>
      <c r="AZ97" s="767">
        <v>0.42</v>
      </c>
      <c r="BA97" s="768" t="s">
        <v>123</v>
      </c>
      <c r="BB97" s="767">
        <v>0.6</v>
      </c>
      <c r="BC97" s="768" t="s">
        <v>124</v>
      </c>
      <c r="BD97" s="769" t="s">
        <v>127</v>
      </c>
      <c r="BE97" s="896" t="s">
        <v>60</v>
      </c>
      <c r="BF97" s="888" t="s">
        <v>749</v>
      </c>
      <c r="BG97" s="888" t="s">
        <v>744</v>
      </c>
      <c r="BH97" s="888" t="s">
        <v>750</v>
      </c>
      <c r="BI97" s="935">
        <v>44835</v>
      </c>
      <c r="BJ97" s="935">
        <v>44925</v>
      </c>
      <c r="BK97" s="945"/>
      <c r="BL97" s="902" t="s">
        <v>752</v>
      </c>
    </row>
    <row r="98" spans="2:64" ht="123.75" customHeight="1" thickBot="1" x14ac:dyDescent="0.35">
      <c r="B98" s="929"/>
      <c r="C98" s="1122"/>
      <c r="D98" s="881"/>
      <c r="E98" s="912"/>
      <c r="F98" s="911"/>
      <c r="G98" s="947"/>
      <c r="H98" s="909"/>
      <c r="I98" s="949"/>
      <c r="J98" s="992"/>
      <c r="K98" s="908"/>
      <c r="L98" s="909"/>
      <c r="M98" s="925"/>
      <c r="N98" s="924"/>
      <c r="O98" s="745" t="s">
        <v>53</v>
      </c>
      <c r="P98" s="745" t="s">
        <v>53</v>
      </c>
      <c r="Q98" s="745" t="s">
        <v>53</v>
      </c>
      <c r="R98" s="745" t="s">
        <v>53</v>
      </c>
      <c r="S98" s="745" t="s">
        <v>53</v>
      </c>
      <c r="T98" s="745" t="s">
        <v>53</v>
      </c>
      <c r="U98" s="745" t="s">
        <v>53</v>
      </c>
      <c r="V98" s="745" t="s">
        <v>54</v>
      </c>
      <c r="W98" s="745" t="s">
        <v>54</v>
      </c>
      <c r="X98" s="745" t="s">
        <v>53</v>
      </c>
      <c r="Y98" s="745" t="s">
        <v>53</v>
      </c>
      <c r="Z98" s="745" t="s">
        <v>53</v>
      </c>
      <c r="AA98" s="745" t="s">
        <v>53</v>
      </c>
      <c r="AB98" s="745" t="s">
        <v>53</v>
      </c>
      <c r="AC98" s="745" t="s">
        <v>53</v>
      </c>
      <c r="AD98" s="745" t="s">
        <v>54</v>
      </c>
      <c r="AE98" s="745" t="s">
        <v>53</v>
      </c>
      <c r="AF98" s="745" t="s">
        <v>53</v>
      </c>
      <c r="AG98" s="745" t="s">
        <v>54</v>
      </c>
      <c r="AH98" s="736"/>
      <c r="AI98" s="909"/>
      <c r="AJ98" s="736"/>
      <c r="AK98" s="922"/>
      <c r="AL98" s="921"/>
      <c r="AM98" s="1297"/>
      <c r="AN98" s="809" t="s">
        <v>348</v>
      </c>
      <c r="AO98" s="465" t="s">
        <v>748</v>
      </c>
      <c r="AP98" s="450" t="s">
        <v>746</v>
      </c>
      <c r="AQ98" s="416" t="s">
        <v>104</v>
      </c>
      <c r="AR98" s="782" t="s">
        <v>62</v>
      </c>
      <c r="AS98" s="738">
        <v>0.15</v>
      </c>
      <c r="AT98" s="421" t="s">
        <v>56</v>
      </c>
      <c r="AU98" s="738">
        <v>0.15</v>
      </c>
      <c r="AV98" s="739">
        <v>0.3</v>
      </c>
      <c r="AW98" s="421" t="s">
        <v>57</v>
      </c>
      <c r="AX98" s="421" t="s">
        <v>58</v>
      </c>
      <c r="AY98" s="421" t="s">
        <v>59</v>
      </c>
      <c r="AZ98" s="751">
        <v>0.29399999999999998</v>
      </c>
      <c r="BA98" s="740" t="s">
        <v>90</v>
      </c>
      <c r="BB98" s="739">
        <v>0.6</v>
      </c>
      <c r="BC98" s="740" t="s">
        <v>124</v>
      </c>
      <c r="BD98" s="741" t="s">
        <v>127</v>
      </c>
      <c r="BE98" s="917"/>
      <c r="BF98" s="1007"/>
      <c r="BG98" s="1007"/>
      <c r="BH98" s="1007"/>
      <c r="BI98" s="1316"/>
      <c r="BJ98" s="1316"/>
      <c r="BK98" s="1104"/>
      <c r="BL98" s="914"/>
    </row>
    <row r="99" spans="2:64" ht="103.5" customHeight="1" thickBot="1" x14ac:dyDescent="0.35">
      <c r="B99" s="929"/>
      <c r="C99" s="1122"/>
      <c r="D99" s="881"/>
      <c r="E99" s="912"/>
      <c r="F99" s="911"/>
      <c r="G99" s="947"/>
      <c r="H99" s="909"/>
      <c r="I99" s="949"/>
      <c r="J99" s="992"/>
      <c r="K99" s="908"/>
      <c r="L99" s="909"/>
      <c r="M99" s="925"/>
      <c r="N99" s="924"/>
      <c r="O99" s="745" t="s">
        <v>53</v>
      </c>
      <c r="P99" s="745" t="s">
        <v>53</v>
      </c>
      <c r="Q99" s="745" t="s">
        <v>53</v>
      </c>
      <c r="R99" s="745" t="s">
        <v>53</v>
      </c>
      <c r="S99" s="745" t="s">
        <v>53</v>
      </c>
      <c r="T99" s="745" t="s">
        <v>53</v>
      </c>
      <c r="U99" s="745" t="s">
        <v>53</v>
      </c>
      <c r="V99" s="745" t="s">
        <v>54</v>
      </c>
      <c r="W99" s="745" t="s">
        <v>54</v>
      </c>
      <c r="X99" s="745" t="s">
        <v>53</v>
      </c>
      <c r="Y99" s="745" t="s">
        <v>53</v>
      </c>
      <c r="Z99" s="745" t="s">
        <v>53</v>
      </c>
      <c r="AA99" s="745" t="s">
        <v>53</v>
      </c>
      <c r="AB99" s="745" t="s">
        <v>53</v>
      </c>
      <c r="AC99" s="745" t="s">
        <v>53</v>
      </c>
      <c r="AD99" s="745" t="s">
        <v>54</v>
      </c>
      <c r="AE99" s="745" t="s">
        <v>53</v>
      </c>
      <c r="AF99" s="745" t="s">
        <v>53</v>
      </c>
      <c r="AG99" s="745" t="s">
        <v>54</v>
      </c>
      <c r="AH99" s="736"/>
      <c r="AI99" s="909"/>
      <c r="AJ99" s="736"/>
      <c r="AK99" s="922"/>
      <c r="AL99" s="921"/>
      <c r="AM99" s="1297"/>
      <c r="AN99" s="810" t="s">
        <v>349</v>
      </c>
      <c r="AO99" s="465" t="s">
        <v>998</v>
      </c>
      <c r="AP99" s="450" t="s">
        <v>999</v>
      </c>
      <c r="AQ99" s="416" t="s">
        <v>104</v>
      </c>
      <c r="AR99" s="782" t="s">
        <v>62</v>
      </c>
      <c r="AS99" s="738">
        <v>0.15</v>
      </c>
      <c r="AT99" s="421" t="s">
        <v>56</v>
      </c>
      <c r="AU99" s="738">
        <v>0.15</v>
      </c>
      <c r="AV99" s="739">
        <v>0.3</v>
      </c>
      <c r="AW99" s="421" t="s">
        <v>57</v>
      </c>
      <c r="AX99" s="421" t="s">
        <v>58</v>
      </c>
      <c r="AY99" s="421" t="s">
        <v>59</v>
      </c>
      <c r="AZ99" s="788">
        <v>0.20579999999999998</v>
      </c>
      <c r="BA99" s="740" t="s">
        <v>90</v>
      </c>
      <c r="BB99" s="739">
        <v>0.6</v>
      </c>
      <c r="BC99" s="740" t="s">
        <v>124</v>
      </c>
      <c r="BD99" s="741" t="s">
        <v>127</v>
      </c>
      <c r="BE99" s="917"/>
      <c r="BF99" s="985" t="s">
        <v>751</v>
      </c>
      <c r="BG99" s="985" t="s">
        <v>744</v>
      </c>
      <c r="BH99" s="985" t="s">
        <v>397</v>
      </c>
      <c r="BI99" s="1112">
        <v>44593</v>
      </c>
      <c r="BJ99" s="1112">
        <v>44926</v>
      </c>
      <c r="BK99" s="986"/>
      <c r="BL99" s="914"/>
    </row>
    <row r="100" spans="2:64" ht="111" thickBot="1" x14ac:dyDescent="0.35">
      <c r="B100" s="929"/>
      <c r="C100" s="1122"/>
      <c r="D100" s="881"/>
      <c r="E100" s="913"/>
      <c r="F100" s="877"/>
      <c r="G100" s="932"/>
      <c r="H100" s="889"/>
      <c r="I100" s="946"/>
      <c r="J100" s="993"/>
      <c r="K100" s="895"/>
      <c r="L100" s="889"/>
      <c r="M100" s="893"/>
      <c r="N100" s="891"/>
      <c r="O100" s="772" t="s">
        <v>53</v>
      </c>
      <c r="P100" s="772" t="s">
        <v>53</v>
      </c>
      <c r="Q100" s="772" t="s">
        <v>53</v>
      </c>
      <c r="R100" s="772" t="s">
        <v>53</v>
      </c>
      <c r="S100" s="772" t="s">
        <v>53</v>
      </c>
      <c r="T100" s="772" t="s">
        <v>53</v>
      </c>
      <c r="U100" s="772" t="s">
        <v>53</v>
      </c>
      <c r="V100" s="772" t="s">
        <v>54</v>
      </c>
      <c r="W100" s="772" t="s">
        <v>54</v>
      </c>
      <c r="X100" s="772" t="s">
        <v>53</v>
      </c>
      <c r="Y100" s="772" t="s">
        <v>53</v>
      </c>
      <c r="Z100" s="772" t="s">
        <v>53</v>
      </c>
      <c r="AA100" s="772" t="s">
        <v>53</v>
      </c>
      <c r="AB100" s="772" t="s">
        <v>53</v>
      </c>
      <c r="AC100" s="772" t="s">
        <v>53</v>
      </c>
      <c r="AD100" s="772" t="s">
        <v>54</v>
      </c>
      <c r="AE100" s="772" t="s">
        <v>53</v>
      </c>
      <c r="AF100" s="772" t="s">
        <v>53</v>
      </c>
      <c r="AG100" s="772" t="s">
        <v>54</v>
      </c>
      <c r="AH100" s="773"/>
      <c r="AI100" s="889"/>
      <c r="AJ100" s="773"/>
      <c r="AK100" s="887"/>
      <c r="AL100" s="907"/>
      <c r="AM100" s="905"/>
      <c r="AN100" s="810" t="s">
        <v>350</v>
      </c>
      <c r="AO100" s="316" t="s">
        <v>1000</v>
      </c>
      <c r="AP100" s="450" t="s">
        <v>745</v>
      </c>
      <c r="AQ100" s="775" t="s">
        <v>104</v>
      </c>
      <c r="AR100" s="783" t="s">
        <v>62</v>
      </c>
      <c r="AS100" s="776">
        <v>0.15</v>
      </c>
      <c r="AT100" s="792" t="s">
        <v>56</v>
      </c>
      <c r="AU100" s="776">
        <v>0.15</v>
      </c>
      <c r="AV100" s="777">
        <v>0.3</v>
      </c>
      <c r="AW100" s="792" t="s">
        <v>57</v>
      </c>
      <c r="AX100" s="792" t="s">
        <v>58</v>
      </c>
      <c r="AY100" s="792" t="s">
        <v>59</v>
      </c>
      <c r="AZ100" s="777">
        <v>0.14405999999999999</v>
      </c>
      <c r="BA100" s="778" t="s">
        <v>113</v>
      </c>
      <c r="BB100" s="777">
        <v>0.6</v>
      </c>
      <c r="BC100" s="778" t="s">
        <v>124</v>
      </c>
      <c r="BD100" s="779" t="s">
        <v>127</v>
      </c>
      <c r="BE100" s="897"/>
      <c r="BF100" s="889"/>
      <c r="BG100" s="889"/>
      <c r="BH100" s="889"/>
      <c r="BI100" s="944"/>
      <c r="BJ100" s="944"/>
      <c r="BK100" s="946"/>
      <c r="BL100" s="903"/>
    </row>
    <row r="101" spans="2:64" ht="108" customHeight="1" thickBot="1" x14ac:dyDescent="0.35">
      <c r="B101" s="929"/>
      <c r="C101" s="1122"/>
      <c r="D101" s="881"/>
      <c r="E101" s="878" t="s">
        <v>50</v>
      </c>
      <c r="F101" s="876" t="s">
        <v>289</v>
      </c>
      <c r="G101" s="926" t="s">
        <v>1001</v>
      </c>
      <c r="H101" s="888" t="s">
        <v>51</v>
      </c>
      <c r="I101" s="888" t="s">
        <v>753</v>
      </c>
      <c r="J101" s="888" t="s">
        <v>754</v>
      </c>
      <c r="K101" s="894" t="s">
        <v>356</v>
      </c>
      <c r="L101" s="888" t="s">
        <v>64</v>
      </c>
      <c r="M101" s="1113" t="s">
        <v>123</v>
      </c>
      <c r="N101" s="890">
        <v>0.6</v>
      </c>
      <c r="O101" s="763" t="s">
        <v>53</v>
      </c>
      <c r="P101" s="763" t="s">
        <v>53</v>
      </c>
      <c r="Q101" s="763" t="s">
        <v>53</v>
      </c>
      <c r="R101" s="763" t="s">
        <v>53</v>
      </c>
      <c r="S101" s="763" t="s">
        <v>53</v>
      </c>
      <c r="T101" s="763" t="s">
        <v>53</v>
      </c>
      <c r="U101" s="763" t="s">
        <v>53</v>
      </c>
      <c r="V101" s="763" t="s">
        <v>54</v>
      </c>
      <c r="W101" s="763" t="s">
        <v>54</v>
      </c>
      <c r="X101" s="763" t="s">
        <v>53</v>
      </c>
      <c r="Y101" s="763" t="s">
        <v>53</v>
      </c>
      <c r="Z101" s="763" t="s">
        <v>53</v>
      </c>
      <c r="AA101" s="763" t="s">
        <v>53</v>
      </c>
      <c r="AB101" s="763" t="s">
        <v>53</v>
      </c>
      <c r="AC101" s="763" t="s">
        <v>53</v>
      </c>
      <c r="AD101" s="763" t="s">
        <v>54</v>
      </c>
      <c r="AE101" s="763" t="s">
        <v>53</v>
      </c>
      <c r="AF101" s="763" t="s">
        <v>53</v>
      </c>
      <c r="AG101" s="763" t="s">
        <v>54</v>
      </c>
      <c r="AH101" s="764"/>
      <c r="AI101" s="888" t="s">
        <v>360</v>
      </c>
      <c r="AJ101" s="764"/>
      <c r="AK101" s="886" t="s">
        <v>1127</v>
      </c>
      <c r="AL101" s="906">
        <v>0.2</v>
      </c>
      <c r="AM101" s="904" t="s">
        <v>127</v>
      </c>
      <c r="AN101" s="809" t="s">
        <v>84</v>
      </c>
      <c r="AO101" s="315" t="s">
        <v>756</v>
      </c>
      <c r="AP101" s="450" t="s">
        <v>757</v>
      </c>
      <c r="AQ101" s="765" t="s">
        <v>106</v>
      </c>
      <c r="AR101" s="781" t="s">
        <v>55</v>
      </c>
      <c r="AS101" s="766">
        <v>0.1</v>
      </c>
      <c r="AT101" s="781" t="s">
        <v>56</v>
      </c>
      <c r="AU101" s="766">
        <v>0.15</v>
      </c>
      <c r="AV101" s="767">
        <v>0.25</v>
      </c>
      <c r="AW101" s="781" t="s">
        <v>57</v>
      </c>
      <c r="AX101" s="781" t="s">
        <v>58</v>
      </c>
      <c r="AY101" s="781" t="s">
        <v>59</v>
      </c>
      <c r="AZ101" s="767">
        <v>0.6</v>
      </c>
      <c r="BA101" s="768" t="s">
        <v>123</v>
      </c>
      <c r="BB101" s="767">
        <v>0.15000000000000002</v>
      </c>
      <c r="BC101" s="768" t="s">
        <v>1127</v>
      </c>
      <c r="BD101" s="769" t="s">
        <v>127</v>
      </c>
      <c r="BE101" s="896" t="s">
        <v>115</v>
      </c>
      <c r="BF101" s="888" t="s">
        <v>389</v>
      </c>
      <c r="BG101" s="888" t="s">
        <v>389</v>
      </c>
      <c r="BH101" s="888" t="s">
        <v>389</v>
      </c>
      <c r="BI101" s="888" t="s">
        <v>389</v>
      </c>
      <c r="BJ101" s="888" t="s">
        <v>389</v>
      </c>
      <c r="BK101" s="803"/>
      <c r="BL101" s="950" t="s">
        <v>765</v>
      </c>
    </row>
    <row r="102" spans="2:64" ht="90" thickBot="1" x14ac:dyDescent="0.35">
      <c r="B102" s="929"/>
      <c r="C102" s="1122"/>
      <c r="D102" s="881"/>
      <c r="E102" s="912"/>
      <c r="F102" s="911"/>
      <c r="G102" s="990"/>
      <c r="H102" s="909"/>
      <c r="I102" s="909"/>
      <c r="J102" s="909"/>
      <c r="K102" s="908"/>
      <c r="L102" s="909"/>
      <c r="M102" s="1114"/>
      <c r="N102" s="924"/>
      <c r="O102" s="745" t="s">
        <v>53</v>
      </c>
      <c r="P102" s="745" t="s">
        <v>53</v>
      </c>
      <c r="Q102" s="745" t="s">
        <v>53</v>
      </c>
      <c r="R102" s="745" t="s">
        <v>53</v>
      </c>
      <c r="S102" s="745" t="s">
        <v>53</v>
      </c>
      <c r="T102" s="745" t="s">
        <v>53</v>
      </c>
      <c r="U102" s="745" t="s">
        <v>53</v>
      </c>
      <c r="V102" s="745" t="s">
        <v>54</v>
      </c>
      <c r="W102" s="745" t="s">
        <v>54</v>
      </c>
      <c r="X102" s="745" t="s">
        <v>53</v>
      </c>
      <c r="Y102" s="745" t="s">
        <v>53</v>
      </c>
      <c r="Z102" s="745" t="s">
        <v>53</v>
      </c>
      <c r="AA102" s="745" t="s">
        <v>53</v>
      </c>
      <c r="AB102" s="745" t="s">
        <v>53</v>
      </c>
      <c r="AC102" s="745" t="s">
        <v>53</v>
      </c>
      <c r="AD102" s="745" t="s">
        <v>54</v>
      </c>
      <c r="AE102" s="745" t="s">
        <v>53</v>
      </c>
      <c r="AF102" s="745" t="s">
        <v>53</v>
      </c>
      <c r="AG102" s="745" t="s">
        <v>54</v>
      </c>
      <c r="AH102" s="736"/>
      <c r="AI102" s="909"/>
      <c r="AJ102" s="736"/>
      <c r="AK102" s="922"/>
      <c r="AL102" s="921"/>
      <c r="AM102" s="1297"/>
      <c r="AN102" s="809" t="s">
        <v>348</v>
      </c>
      <c r="AO102" s="465" t="s">
        <v>763</v>
      </c>
      <c r="AP102" s="450" t="s">
        <v>757</v>
      </c>
      <c r="AQ102" s="416" t="s">
        <v>104</v>
      </c>
      <c r="AR102" s="782" t="s">
        <v>62</v>
      </c>
      <c r="AS102" s="738">
        <v>0.15</v>
      </c>
      <c r="AT102" s="421" t="s">
        <v>56</v>
      </c>
      <c r="AU102" s="738">
        <v>0.15</v>
      </c>
      <c r="AV102" s="739">
        <v>0.3</v>
      </c>
      <c r="AW102" s="421" t="s">
        <v>57</v>
      </c>
      <c r="AX102" s="421" t="s">
        <v>58</v>
      </c>
      <c r="AY102" s="421" t="s">
        <v>59</v>
      </c>
      <c r="AZ102" s="751">
        <v>0.42</v>
      </c>
      <c r="BA102" s="740" t="s">
        <v>123</v>
      </c>
      <c r="BB102" s="739">
        <v>0.15000000000000002</v>
      </c>
      <c r="BC102" s="740" t="s">
        <v>1127</v>
      </c>
      <c r="BD102" s="741" t="s">
        <v>127</v>
      </c>
      <c r="BE102" s="917"/>
      <c r="BF102" s="909"/>
      <c r="BG102" s="909"/>
      <c r="BH102" s="909"/>
      <c r="BI102" s="909"/>
      <c r="BJ102" s="909"/>
      <c r="BK102" s="181"/>
      <c r="BL102" s="951"/>
    </row>
    <row r="103" spans="2:64" ht="90" thickBot="1" x14ac:dyDescent="0.35">
      <c r="B103" s="929"/>
      <c r="C103" s="1122"/>
      <c r="D103" s="881"/>
      <c r="E103" s="912"/>
      <c r="F103" s="911"/>
      <c r="G103" s="990"/>
      <c r="H103" s="909"/>
      <c r="I103" s="1007"/>
      <c r="J103" s="909"/>
      <c r="K103" s="908"/>
      <c r="L103" s="909"/>
      <c r="M103" s="1114"/>
      <c r="N103" s="924"/>
      <c r="O103" s="745" t="s">
        <v>53</v>
      </c>
      <c r="P103" s="745" t="s">
        <v>53</v>
      </c>
      <c r="Q103" s="745" t="s">
        <v>53</v>
      </c>
      <c r="R103" s="745" t="s">
        <v>53</v>
      </c>
      <c r="S103" s="745" t="s">
        <v>53</v>
      </c>
      <c r="T103" s="745" t="s">
        <v>53</v>
      </c>
      <c r="U103" s="745" t="s">
        <v>53</v>
      </c>
      <c r="V103" s="745" t="s">
        <v>54</v>
      </c>
      <c r="W103" s="745" t="s">
        <v>54</v>
      </c>
      <c r="X103" s="745" t="s">
        <v>53</v>
      </c>
      <c r="Y103" s="745" t="s">
        <v>53</v>
      </c>
      <c r="Z103" s="745" t="s">
        <v>53</v>
      </c>
      <c r="AA103" s="745" t="s">
        <v>53</v>
      </c>
      <c r="AB103" s="745" t="s">
        <v>53</v>
      </c>
      <c r="AC103" s="745" t="s">
        <v>53</v>
      </c>
      <c r="AD103" s="745" t="s">
        <v>54</v>
      </c>
      <c r="AE103" s="745" t="s">
        <v>53</v>
      </c>
      <c r="AF103" s="745" t="s">
        <v>53</v>
      </c>
      <c r="AG103" s="745" t="s">
        <v>54</v>
      </c>
      <c r="AH103" s="736"/>
      <c r="AI103" s="909"/>
      <c r="AJ103" s="736"/>
      <c r="AK103" s="922"/>
      <c r="AL103" s="921"/>
      <c r="AM103" s="1297"/>
      <c r="AN103" s="809" t="s">
        <v>349</v>
      </c>
      <c r="AO103" s="465" t="s">
        <v>758</v>
      </c>
      <c r="AP103" s="450" t="s">
        <v>757</v>
      </c>
      <c r="AQ103" s="416" t="s">
        <v>104</v>
      </c>
      <c r="AR103" s="782" t="s">
        <v>61</v>
      </c>
      <c r="AS103" s="738">
        <v>0.25</v>
      </c>
      <c r="AT103" s="421" t="s">
        <v>56</v>
      </c>
      <c r="AU103" s="738">
        <v>0.15</v>
      </c>
      <c r="AV103" s="739">
        <v>0.4</v>
      </c>
      <c r="AW103" s="421" t="s">
        <v>57</v>
      </c>
      <c r="AX103" s="421" t="s">
        <v>58</v>
      </c>
      <c r="AY103" s="421" t="s">
        <v>59</v>
      </c>
      <c r="AZ103" s="788">
        <v>0.252</v>
      </c>
      <c r="BA103" s="740" t="s">
        <v>90</v>
      </c>
      <c r="BB103" s="739">
        <v>0.15000000000000002</v>
      </c>
      <c r="BC103" s="740" t="s">
        <v>1127</v>
      </c>
      <c r="BD103" s="741" t="s">
        <v>90</v>
      </c>
      <c r="BE103" s="917"/>
      <c r="BF103" s="909"/>
      <c r="BG103" s="909"/>
      <c r="BH103" s="909"/>
      <c r="BI103" s="909"/>
      <c r="BJ103" s="909"/>
      <c r="BK103" s="181"/>
      <c r="BL103" s="951"/>
    </row>
    <row r="104" spans="2:64" ht="216" thickBot="1" x14ac:dyDescent="0.35">
      <c r="B104" s="929"/>
      <c r="C104" s="1122"/>
      <c r="D104" s="881"/>
      <c r="E104" s="912"/>
      <c r="F104" s="911"/>
      <c r="G104" s="990"/>
      <c r="H104" s="909"/>
      <c r="I104" s="985" t="s">
        <v>755</v>
      </c>
      <c r="J104" s="909"/>
      <c r="K104" s="908"/>
      <c r="L104" s="909"/>
      <c r="M104" s="1114"/>
      <c r="N104" s="924"/>
      <c r="O104" s="745" t="s">
        <v>53</v>
      </c>
      <c r="P104" s="745" t="s">
        <v>53</v>
      </c>
      <c r="Q104" s="745" t="s">
        <v>53</v>
      </c>
      <c r="R104" s="745" t="s">
        <v>53</v>
      </c>
      <c r="S104" s="745" t="s">
        <v>53</v>
      </c>
      <c r="T104" s="745" t="s">
        <v>53</v>
      </c>
      <c r="U104" s="745" t="s">
        <v>53</v>
      </c>
      <c r="V104" s="745" t="s">
        <v>54</v>
      </c>
      <c r="W104" s="745" t="s">
        <v>54</v>
      </c>
      <c r="X104" s="745" t="s">
        <v>53</v>
      </c>
      <c r="Y104" s="745" t="s">
        <v>53</v>
      </c>
      <c r="Z104" s="745" t="s">
        <v>53</v>
      </c>
      <c r="AA104" s="745" t="s">
        <v>53</v>
      </c>
      <c r="AB104" s="745" t="s">
        <v>53</v>
      </c>
      <c r="AC104" s="745" t="s">
        <v>53</v>
      </c>
      <c r="AD104" s="745" t="s">
        <v>54</v>
      </c>
      <c r="AE104" s="745" t="s">
        <v>53</v>
      </c>
      <c r="AF104" s="745" t="s">
        <v>53</v>
      </c>
      <c r="AG104" s="745" t="s">
        <v>54</v>
      </c>
      <c r="AH104" s="736"/>
      <c r="AI104" s="909"/>
      <c r="AJ104" s="736"/>
      <c r="AK104" s="922"/>
      <c r="AL104" s="921"/>
      <c r="AM104" s="1297"/>
      <c r="AN104" s="809" t="s">
        <v>350</v>
      </c>
      <c r="AO104" s="465" t="s">
        <v>760</v>
      </c>
      <c r="AP104" s="471" t="s">
        <v>759</v>
      </c>
      <c r="AQ104" s="416" t="s">
        <v>106</v>
      </c>
      <c r="AR104" s="782" t="s">
        <v>55</v>
      </c>
      <c r="AS104" s="738">
        <v>0.1</v>
      </c>
      <c r="AT104" s="421" t="s">
        <v>56</v>
      </c>
      <c r="AU104" s="738">
        <v>0.15</v>
      </c>
      <c r="AV104" s="739">
        <v>0.25</v>
      </c>
      <c r="AW104" s="421" t="s">
        <v>57</v>
      </c>
      <c r="AX104" s="421" t="s">
        <v>58</v>
      </c>
      <c r="AY104" s="421" t="s">
        <v>59</v>
      </c>
      <c r="AZ104" s="739">
        <v>0.252</v>
      </c>
      <c r="BA104" s="740" t="s">
        <v>90</v>
      </c>
      <c r="BB104" s="739">
        <v>0.11250000000000002</v>
      </c>
      <c r="BC104" s="740" t="s">
        <v>1127</v>
      </c>
      <c r="BD104" s="741" t="s">
        <v>90</v>
      </c>
      <c r="BE104" s="917"/>
      <c r="BF104" s="909"/>
      <c r="BG104" s="909"/>
      <c r="BH104" s="909"/>
      <c r="BI104" s="909"/>
      <c r="BJ104" s="909"/>
      <c r="BK104" s="181"/>
      <c r="BL104" s="951"/>
    </row>
    <row r="105" spans="2:64" ht="116.25" thickBot="1" x14ac:dyDescent="0.35">
      <c r="B105" s="929"/>
      <c r="C105" s="1122"/>
      <c r="D105" s="881"/>
      <c r="E105" s="912"/>
      <c r="F105" s="911"/>
      <c r="G105" s="990"/>
      <c r="H105" s="909"/>
      <c r="I105" s="909"/>
      <c r="J105" s="909"/>
      <c r="K105" s="908"/>
      <c r="L105" s="909"/>
      <c r="M105" s="1114"/>
      <c r="N105" s="924"/>
      <c r="O105" s="745" t="s">
        <v>53</v>
      </c>
      <c r="P105" s="745" t="s">
        <v>53</v>
      </c>
      <c r="Q105" s="745" t="s">
        <v>53</v>
      </c>
      <c r="R105" s="745" t="s">
        <v>53</v>
      </c>
      <c r="S105" s="745" t="s">
        <v>53</v>
      </c>
      <c r="T105" s="745" t="s">
        <v>53</v>
      </c>
      <c r="U105" s="745" t="s">
        <v>53</v>
      </c>
      <c r="V105" s="745" t="s">
        <v>54</v>
      </c>
      <c r="W105" s="745" t="s">
        <v>54</v>
      </c>
      <c r="X105" s="745" t="s">
        <v>53</v>
      </c>
      <c r="Y105" s="745" t="s">
        <v>53</v>
      </c>
      <c r="Z105" s="745" t="s">
        <v>53</v>
      </c>
      <c r="AA105" s="745" t="s">
        <v>53</v>
      </c>
      <c r="AB105" s="745" t="s">
        <v>53</v>
      </c>
      <c r="AC105" s="745" t="s">
        <v>53</v>
      </c>
      <c r="AD105" s="745" t="s">
        <v>54</v>
      </c>
      <c r="AE105" s="745" t="s">
        <v>53</v>
      </c>
      <c r="AF105" s="745" t="s">
        <v>53</v>
      </c>
      <c r="AG105" s="745" t="s">
        <v>54</v>
      </c>
      <c r="AH105" s="736"/>
      <c r="AI105" s="909"/>
      <c r="AJ105" s="736"/>
      <c r="AK105" s="922"/>
      <c r="AL105" s="921"/>
      <c r="AM105" s="1297"/>
      <c r="AN105" s="809" t="s">
        <v>351</v>
      </c>
      <c r="AO105" s="465" t="s">
        <v>762</v>
      </c>
      <c r="AP105" s="471" t="s">
        <v>761</v>
      </c>
      <c r="AQ105" s="416" t="s">
        <v>106</v>
      </c>
      <c r="AR105" s="782" t="s">
        <v>55</v>
      </c>
      <c r="AS105" s="738">
        <v>0.1</v>
      </c>
      <c r="AT105" s="421" t="s">
        <v>56</v>
      </c>
      <c r="AU105" s="738">
        <v>0.15</v>
      </c>
      <c r="AV105" s="739">
        <v>0.25</v>
      </c>
      <c r="AW105" s="421" t="s">
        <v>57</v>
      </c>
      <c r="AX105" s="421" t="s">
        <v>58</v>
      </c>
      <c r="AY105" s="421" t="s">
        <v>59</v>
      </c>
      <c r="AZ105" s="739">
        <v>0.252</v>
      </c>
      <c r="BA105" s="740" t="s">
        <v>90</v>
      </c>
      <c r="BB105" s="739">
        <v>8.4375000000000006E-2</v>
      </c>
      <c r="BC105" s="740" t="s">
        <v>1127</v>
      </c>
      <c r="BD105" s="741" t="s">
        <v>90</v>
      </c>
      <c r="BE105" s="917"/>
      <c r="BF105" s="909"/>
      <c r="BG105" s="909"/>
      <c r="BH105" s="909"/>
      <c r="BI105" s="909"/>
      <c r="BJ105" s="909"/>
      <c r="BK105" s="181"/>
      <c r="BL105" s="951"/>
    </row>
    <row r="106" spans="2:64" ht="111" thickBot="1" x14ac:dyDescent="0.35">
      <c r="B106" s="929"/>
      <c r="C106" s="1122"/>
      <c r="D106" s="881"/>
      <c r="E106" s="913"/>
      <c r="F106" s="877"/>
      <c r="G106" s="927"/>
      <c r="H106" s="889"/>
      <c r="I106" s="889"/>
      <c r="J106" s="889"/>
      <c r="K106" s="895"/>
      <c r="L106" s="889"/>
      <c r="M106" s="1115"/>
      <c r="N106" s="891"/>
      <c r="O106" s="772" t="s">
        <v>53</v>
      </c>
      <c r="P106" s="772" t="s">
        <v>53</v>
      </c>
      <c r="Q106" s="772" t="s">
        <v>53</v>
      </c>
      <c r="R106" s="772" t="s">
        <v>53</v>
      </c>
      <c r="S106" s="772" t="s">
        <v>53</v>
      </c>
      <c r="T106" s="772" t="s">
        <v>53</v>
      </c>
      <c r="U106" s="772" t="s">
        <v>53</v>
      </c>
      <c r="V106" s="772" t="s">
        <v>54</v>
      </c>
      <c r="W106" s="772" t="s">
        <v>54</v>
      </c>
      <c r="X106" s="772" t="s">
        <v>53</v>
      </c>
      <c r="Y106" s="772" t="s">
        <v>53</v>
      </c>
      <c r="Z106" s="772" t="s">
        <v>53</v>
      </c>
      <c r="AA106" s="772" t="s">
        <v>53</v>
      </c>
      <c r="AB106" s="772" t="s">
        <v>53</v>
      </c>
      <c r="AC106" s="772" t="s">
        <v>53</v>
      </c>
      <c r="AD106" s="772" t="s">
        <v>54</v>
      </c>
      <c r="AE106" s="772" t="s">
        <v>53</v>
      </c>
      <c r="AF106" s="772" t="s">
        <v>53</v>
      </c>
      <c r="AG106" s="772" t="s">
        <v>54</v>
      </c>
      <c r="AH106" s="773"/>
      <c r="AI106" s="889"/>
      <c r="AJ106" s="773"/>
      <c r="AK106" s="887"/>
      <c r="AL106" s="907"/>
      <c r="AM106" s="905"/>
      <c r="AN106" s="809" t="s">
        <v>352</v>
      </c>
      <c r="AO106" s="316" t="s">
        <v>764</v>
      </c>
      <c r="AP106" s="471" t="s">
        <v>759</v>
      </c>
      <c r="AQ106" s="775" t="s">
        <v>106</v>
      </c>
      <c r="AR106" s="783" t="s">
        <v>55</v>
      </c>
      <c r="AS106" s="776">
        <v>0.1</v>
      </c>
      <c r="AT106" s="792" t="s">
        <v>56</v>
      </c>
      <c r="AU106" s="776">
        <v>0.15</v>
      </c>
      <c r="AV106" s="777">
        <v>0.25</v>
      </c>
      <c r="AW106" s="792" t="s">
        <v>57</v>
      </c>
      <c r="AX106" s="792" t="s">
        <v>58</v>
      </c>
      <c r="AY106" s="792" t="s">
        <v>59</v>
      </c>
      <c r="AZ106" s="777">
        <v>0.252</v>
      </c>
      <c r="BA106" s="778" t="s">
        <v>90</v>
      </c>
      <c r="BB106" s="777">
        <v>6.3281250000000011E-2</v>
      </c>
      <c r="BC106" s="778" t="s">
        <v>1127</v>
      </c>
      <c r="BD106" s="779" t="s">
        <v>90</v>
      </c>
      <c r="BE106" s="897"/>
      <c r="BF106" s="889"/>
      <c r="BG106" s="889"/>
      <c r="BH106" s="889"/>
      <c r="BI106" s="889"/>
      <c r="BJ106" s="889"/>
      <c r="BK106" s="804"/>
      <c r="BL106" s="952"/>
    </row>
    <row r="107" spans="2:64" ht="176.25" customHeight="1" thickBot="1" x14ac:dyDescent="0.35">
      <c r="B107" s="930"/>
      <c r="C107" s="1123"/>
      <c r="D107" s="882"/>
      <c r="E107" s="480" t="s">
        <v>347</v>
      </c>
      <c r="F107" s="844" t="s">
        <v>291</v>
      </c>
      <c r="G107" s="1268" t="s">
        <v>1002</v>
      </c>
      <c r="H107" s="811" t="s">
        <v>68</v>
      </c>
      <c r="I107" s="478" t="s">
        <v>775</v>
      </c>
      <c r="J107" s="477" t="s">
        <v>776</v>
      </c>
      <c r="K107" s="812" t="s">
        <v>356</v>
      </c>
      <c r="L107" s="811" t="s">
        <v>72</v>
      </c>
      <c r="M107" s="813" t="s">
        <v>90</v>
      </c>
      <c r="N107" s="814">
        <v>0.4</v>
      </c>
      <c r="O107" s="815" t="s">
        <v>53</v>
      </c>
      <c r="P107" s="815" t="s">
        <v>53</v>
      </c>
      <c r="Q107" s="815" t="s">
        <v>53</v>
      </c>
      <c r="R107" s="815" t="s">
        <v>53</v>
      </c>
      <c r="S107" s="815" t="s">
        <v>53</v>
      </c>
      <c r="T107" s="815" t="s">
        <v>53</v>
      </c>
      <c r="U107" s="815" t="s">
        <v>53</v>
      </c>
      <c r="V107" s="815" t="s">
        <v>54</v>
      </c>
      <c r="W107" s="815" t="s">
        <v>54</v>
      </c>
      <c r="X107" s="815" t="s">
        <v>53</v>
      </c>
      <c r="Y107" s="815" t="s">
        <v>53</v>
      </c>
      <c r="Z107" s="815" t="s">
        <v>53</v>
      </c>
      <c r="AA107" s="815" t="s">
        <v>53</v>
      </c>
      <c r="AB107" s="815" t="s">
        <v>53</v>
      </c>
      <c r="AC107" s="815" t="s">
        <v>53</v>
      </c>
      <c r="AD107" s="815" t="s">
        <v>54</v>
      </c>
      <c r="AE107" s="815" t="s">
        <v>53</v>
      </c>
      <c r="AF107" s="815" t="s">
        <v>53</v>
      </c>
      <c r="AG107" s="815" t="s">
        <v>54</v>
      </c>
      <c r="AH107" s="816"/>
      <c r="AI107" s="811" t="s">
        <v>361</v>
      </c>
      <c r="AJ107" s="816"/>
      <c r="AK107" s="817" t="s">
        <v>118</v>
      </c>
      <c r="AL107" s="818">
        <v>0.4</v>
      </c>
      <c r="AM107" s="829" t="s">
        <v>127</v>
      </c>
      <c r="AN107" s="809" t="s">
        <v>84</v>
      </c>
      <c r="AO107" s="1249" t="s">
        <v>777</v>
      </c>
      <c r="AP107" s="476" t="s">
        <v>773</v>
      </c>
      <c r="AQ107" s="819" t="s">
        <v>104</v>
      </c>
      <c r="AR107" s="820" t="s">
        <v>61</v>
      </c>
      <c r="AS107" s="818">
        <v>0.25</v>
      </c>
      <c r="AT107" s="820" t="s">
        <v>56</v>
      </c>
      <c r="AU107" s="818">
        <v>0.15</v>
      </c>
      <c r="AV107" s="821">
        <v>0.4</v>
      </c>
      <c r="AW107" s="820" t="s">
        <v>73</v>
      </c>
      <c r="AX107" s="820" t="s">
        <v>65</v>
      </c>
      <c r="AY107" s="820" t="s">
        <v>59</v>
      </c>
      <c r="AZ107" s="821">
        <v>0.24</v>
      </c>
      <c r="BA107" s="822" t="s">
        <v>90</v>
      </c>
      <c r="BB107" s="821">
        <v>0.4</v>
      </c>
      <c r="BC107" s="822" t="s">
        <v>118</v>
      </c>
      <c r="BD107" s="823" t="s">
        <v>127</v>
      </c>
      <c r="BE107" s="820" t="s">
        <v>60</v>
      </c>
      <c r="BF107" s="478" t="s">
        <v>778</v>
      </c>
      <c r="BG107" s="811" t="s">
        <v>773</v>
      </c>
      <c r="BH107" s="811" t="s">
        <v>437</v>
      </c>
      <c r="BI107" s="824">
        <v>44562</v>
      </c>
      <c r="BJ107" s="824">
        <v>44895</v>
      </c>
      <c r="BK107" s="846"/>
      <c r="BL107" s="825" t="s">
        <v>779</v>
      </c>
    </row>
    <row r="108" spans="2:64" ht="185.25" customHeight="1" thickBot="1" x14ac:dyDescent="0.35">
      <c r="B108" s="928" t="s">
        <v>196</v>
      </c>
      <c r="C108" s="1121" t="s">
        <v>209</v>
      </c>
      <c r="D108" s="880" t="s">
        <v>231</v>
      </c>
      <c r="E108" s="805" t="s">
        <v>74</v>
      </c>
      <c r="F108" s="844" t="s">
        <v>292</v>
      </c>
      <c r="G108" s="530" t="s">
        <v>1015</v>
      </c>
      <c r="H108" s="811" t="s">
        <v>68</v>
      </c>
      <c r="I108" s="355" t="s">
        <v>823</v>
      </c>
      <c r="J108" s="355" t="s">
        <v>1016</v>
      </c>
      <c r="K108" s="812" t="s">
        <v>102</v>
      </c>
      <c r="L108" s="811" t="s">
        <v>70</v>
      </c>
      <c r="M108" s="813" t="s">
        <v>130</v>
      </c>
      <c r="N108" s="814">
        <v>0.8</v>
      </c>
      <c r="O108" s="815" t="s">
        <v>53</v>
      </c>
      <c r="P108" s="815" t="s">
        <v>53</v>
      </c>
      <c r="Q108" s="815" t="s">
        <v>53</v>
      </c>
      <c r="R108" s="815" t="s">
        <v>53</v>
      </c>
      <c r="S108" s="815" t="s">
        <v>53</v>
      </c>
      <c r="T108" s="815" t="s">
        <v>53</v>
      </c>
      <c r="U108" s="815" t="s">
        <v>53</v>
      </c>
      <c r="V108" s="815" t="s">
        <v>54</v>
      </c>
      <c r="W108" s="815" t="s">
        <v>54</v>
      </c>
      <c r="X108" s="815" t="s">
        <v>53</v>
      </c>
      <c r="Y108" s="815" t="s">
        <v>53</v>
      </c>
      <c r="Z108" s="815" t="s">
        <v>53</v>
      </c>
      <c r="AA108" s="815" t="s">
        <v>53</v>
      </c>
      <c r="AB108" s="815" t="s">
        <v>53</v>
      </c>
      <c r="AC108" s="815" t="s">
        <v>53</v>
      </c>
      <c r="AD108" s="815" t="s">
        <v>54</v>
      </c>
      <c r="AE108" s="815" t="s">
        <v>53</v>
      </c>
      <c r="AF108" s="815" t="s">
        <v>53</v>
      </c>
      <c r="AG108" s="815" t="s">
        <v>54</v>
      </c>
      <c r="AH108" s="816"/>
      <c r="AI108" s="811" t="s">
        <v>362</v>
      </c>
      <c r="AJ108" s="816"/>
      <c r="AK108" s="817" t="s">
        <v>124</v>
      </c>
      <c r="AL108" s="818">
        <v>0.6</v>
      </c>
      <c r="AM108" s="829" t="s">
        <v>130</v>
      </c>
      <c r="AN108" s="809" t="s">
        <v>84</v>
      </c>
      <c r="AO108" s="1255" t="s">
        <v>1017</v>
      </c>
      <c r="AP108" s="476" t="s">
        <v>824</v>
      </c>
      <c r="AQ108" s="819" t="s">
        <v>104</v>
      </c>
      <c r="AR108" s="820" t="s">
        <v>61</v>
      </c>
      <c r="AS108" s="818">
        <v>0.25</v>
      </c>
      <c r="AT108" s="820" t="s">
        <v>56</v>
      </c>
      <c r="AU108" s="818">
        <v>0.15</v>
      </c>
      <c r="AV108" s="821">
        <v>0.4</v>
      </c>
      <c r="AW108" s="820" t="s">
        <v>57</v>
      </c>
      <c r="AX108" s="820" t="s">
        <v>58</v>
      </c>
      <c r="AY108" s="820" t="s">
        <v>59</v>
      </c>
      <c r="AZ108" s="821">
        <v>0.48</v>
      </c>
      <c r="BA108" s="822" t="s">
        <v>123</v>
      </c>
      <c r="BB108" s="821">
        <v>0.6</v>
      </c>
      <c r="BC108" s="822" t="s">
        <v>124</v>
      </c>
      <c r="BD108" s="823" t="s">
        <v>127</v>
      </c>
      <c r="BE108" s="820" t="s">
        <v>60</v>
      </c>
      <c r="BF108" s="811" t="s">
        <v>1018</v>
      </c>
      <c r="BG108" s="811" t="s">
        <v>825</v>
      </c>
      <c r="BH108" s="846" t="s">
        <v>826</v>
      </c>
      <c r="BI108" s="531">
        <v>44592</v>
      </c>
      <c r="BJ108" s="846" t="s">
        <v>828</v>
      </c>
      <c r="BK108" s="839"/>
      <c r="BL108" s="825" t="s">
        <v>829</v>
      </c>
    </row>
    <row r="109" spans="2:64" ht="155.25" customHeight="1" thickBot="1" x14ac:dyDescent="0.35">
      <c r="B109" s="929"/>
      <c r="C109" s="1122"/>
      <c r="D109" s="881"/>
      <c r="E109" s="878" t="s">
        <v>74</v>
      </c>
      <c r="F109" s="876" t="s">
        <v>293</v>
      </c>
      <c r="G109" s="926" t="s">
        <v>1019</v>
      </c>
      <c r="H109" s="888" t="s">
        <v>68</v>
      </c>
      <c r="I109" s="888" t="s">
        <v>830</v>
      </c>
      <c r="J109" s="888" t="s">
        <v>831</v>
      </c>
      <c r="K109" s="894" t="s">
        <v>102</v>
      </c>
      <c r="L109" s="888" t="s">
        <v>70</v>
      </c>
      <c r="M109" s="892" t="s">
        <v>130</v>
      </c>
      <c r="N109" s="890">
        <v>0.8</v>
      </c>
      <c r="O109" s="763" t="s">
        <v>53</v>
      </c>
      <c r="P109" s="763" t="s">
        <v>53</v>
      </c>
      <c r="Q109" s="763" t="s">
        <v>53</v>
      </c>
      <c r="R109" s="763" t="s">
        <v>53</v>
      </c>
      <c r="S109" s="763" t="s">
        <v>53</v>
      </c>
      <c r="T109" s="763" t="s">
        <v>53</v>
      </c>
      <c r="U109" s="763" t="s">
        <v>53</v>
      </c>
      <c r="V109" s="763" t="s">
        <v>54</v>
      </c>
      <c r="W109" s="763" t="s">
        <v>54</v>
      </c>
      <c r="X109" s="763" t="s">
        <v>53</v>
      </c>
      <c r="Y109" s="763" t="s">
        <v>53</v>
      </c>
      <c r="Z109" s="763" t="s">
        <v>53</v>
      </c>
      <c r="AA109" s="763" t="s">
        <v>53</v>
      </c>
      <c r="AB109" s="763" t="s">
        <v>53</v>
      </c>
      <c r="AC109" s="763" t="s">
        <v>53</v>
      </c>
      <c r="AD109" s="763" t="s">
        <v>54</v>
      </c>
      <c r="AE109" s="763" t="s">
        <v>53</v>
      </c>
      <c r="AF109" s="763" t="s">
        <v>53</v>
      </c>
      <c r="AG109" s="763" t="s">
        <v>54</v>
      </c>
      <c r="AH109" s="764"/>
      <c r="AI109" s="888" t="s">
        <v>362</v>
      </c>
      <c r="AJ109" s="764"/>
      <c r="AK109" s="886" t="s">
        <v>124</v>
      </c>
      <c r="AL109" s="906">
        <v>0.6</v>
      </c>
      <c r="AM109" s="904" t="s">
        <v>130</v>
      </c>
      <c r="AN109" s="216" t="s">
        <v>84</v>
      </c>
      <c r="AO109" s="532" t="s">
        <v>833</v>
      </c>
      <c r="AP109" s="476" t="s">
        <v>824</v>
      </c>
      <c r="AQ109" s="765" t="s">
        <v>104</v>
      </c>
      <c r="AR109" s="781" t="s">
        <v>61</v>
      </c>
      <c r="AS109" s="766">
        <v>0.25</v>
      </c>
      <c r="AT109" s="781" t="s">
        <v>56</v>
      </c>
      <c r="AU109" s="766">
        <v>0.15</v>
      </c>
      <c r="AV109" s="767">
        <v>0.4</v>
      </c>
      <c r="AW109" s="820" t="s">
        <v>57</v>
      </c>
      <c r="AX109" s="820" t="s">
        <v>58</v>
      </c>
      <c r="AY109" s="820" t="s">
        <v>59</v>
      </c>
      <c r="AZ109" s="767">
        <v>0.48</v>
      </c>
      <c r="BA109" s="768" t="s">
        <v>123</v>
      </c>
      <c r="BB109" s="767">
        <v>0.6</v>
      </c>
      <c r="BC109" s="768" t="s">
        <v>124</v>
      </c>
      <c r="BD109" s="769" t="s">
        <v>127</v>
      </c>
      <c r="BE109" s="896" t="s">
        <v>60</v>
      </c>
      <c r="BF109" s="793" t="s">
        <v>834</v>
      </c>
      <c r="BG109" s="131" t="s">
        <v>1020</v>
      </c>
      <c r="BH109" s="131" t="s">
        <v>835</v>
      </c>
      <c r="BI109" s="224">
        <v>44592</v>
      </c>
      <c r="BJ109" s="131" t="s">
        <v>828</v>
      </c>
      <c r="BK109" s="790"/>
      <c r="BL109" s="902" t="s">
        <v>838</v>
      </c>
    </row>
    <row r="110" spans="2:64" ht="102.75" thickTop="1" thickBot="1" x14ac:dyDescent="0.35">
      <c r="B110" s="929"/>
      <c r="C110" s="1122"/>
      <c r="D110" s="881"/>
      <c r="E110" s="913"/>
      <c r="F110" s="877"/>
      <c r="G110" s="927"/>
      <c r="H110" s="889"/>
      <c r="I110" s="889"/>
      <c r="J110" s="889"/>
      <c r="K110" s="895"/>
      <c r="L110" s="889"/>
      <c r="M110" s="893"/>
      <c r="N110" s="891"/>
      <c r="O110" s="772" t="s">
        <v>53</v>
      </c>
      <c r="P110" s="772" t="s">
        <v>53</v>
      </c>
      <c r="Q110" s="772" t="s">
        <v>53</v>
      </c>
      <c r="R110" s="772" t="s">
        <v>53</v>
      </c>
      <c r="S110" s="772" t="s">
        <v>53</v>
      </c>
      <c r="T110" s="772" t="s">
        <v>53</v>
      </c>
      <c r="U110" s="772" t="s">
        <v>53</v>
      </c>
      <c r="V110" s="772" t="s">
        <v>54</v>
      </c>
      <c r="W110" s="772" t="s">
        <v>54</v>
      </c>
      <c r="X110" s="772" t="s">
        <v>53</v>
      </c>
      <c r="Y110" s="772" t="s">
        <v>53</v>
      </c>
      <c r="Z110" s="772" t="s">
        <v>53</v>
      </c>
      <c r="AA110" s="772" t="s">
        <v>53</v>
      </c>
      <c r="AB110" s="772" t="s">
        <v>53</v>
      </c>
      <c r="AC110" s="772" t="s">
        <v>53</v>
      </c>
      <c r="AD110" s="772" t="s">
        <v>54</v>
      </c>
      <c r="AE110" s="772" t="s">
        <v>53</v>
      </c>
      <c r="AF110" s="772" t="s">
        <v>53</v>
      </c>
      <c r="AG110" s="772" t="s">
        <v>54</v>
      </c>
      <c r="AH110" s="773"/>
      <c r="AI110" s="889"/>
      <c r="AJ110" s="773"/>
      <c r="AK110" s="887"/>
      <c r="AL110" s="907"/>
      <c r="AM110" s="905"/>
      <c r="AN110" s="809" t="s">
        <v>348</v>
      </c>
      <c r="AO110" s="533" t="s">
        <v>1021</v>
      </c>
      <c r="AP110" s="476" t="s">
        <v>832</v>
      </c>
      <c r="AQ110" s="775" t="s">
        <v>104</v>
      </c>
      <c r="AR110" s="783" t="s">
        <v>62</v>
      </c>
      <c r="AS110" s="776">
        <v>0.15</v>
      </c>
      <c r="AT110" s="783" t="s">
        <v>56</v>
      </c>
      <c r="AU110" s="776">
        <v>0.15</v>
      </c>
      <c r="AV110" s="777">
        <v>0.3</v>
      </c>
      <c r="AW110" s="820" t="s">
        <v>57</v>
      </c>
      <c r="AX110" s="820" t="s">
        <v>58</v>
      </c>
      <c r="AY110" s="820" t="s">
        <v>59</v>
      </c>
      <c r="AZ110" s="794">
        <v>0.33599999999999997</v>
      </c>
      <c r="BA110" s="778" t="s">
        <v>90</v>
      </c>
      <c r="BB110" s="777">
        <v>0.6</v>
      </c>
      <c r="BC110" s="778" t="s">
        <v>124</v>
      </c>
      <c r="BD110" s="779" t="s">
        <v>127</v>
      </c>
      <c r="BE110" s="897"/>
      <c r="BF110" s="771" t="s">
        <v>836</v>
      </c>
      <c r="BG110" s="771" t="s">
        <v>832</v>
      </c>
      <c r="BH110" s="374" t="s">
        <v>837</v>
      </c>
      <c r="BI110" s="375">
        <v>44592</v>
      </c>
      <c r="BJ110" s="374" t="s">
        <v>828</v>
      </c>
      <c r="BK110" s="780"/>
      <c r="BL110" s="903"/>
    </row>
    <row r="111" spans="2:64" ht="121.5" customHeight="1" thickBot="1" x14ac:dyDescent="0.35">
      <c r="B111" s="929"/>
      <c r="C111" s="1122"/>
      <c r="D111" s="881"/>
      <c r="E111" s="878" t="s">
        <v>74</v>
      </c>
      <c r="F111" s="876" t="s">
        <v>294</v>
      </c>
      <c r="G111" s="926" t="s">
        <v>1022</v>
      </c>
      <c r="H111" s="888" t="s">
        <v>68</v>
      </c>
      <c r="I111" s="888" t="s">
        <v>839</v>
      </c>
      <c r="J111" s="888" t="s">
        <v>840</v>
      </c>
      <c r="K111" s="894" t="s">
        <v>102</v>
      </c>
      <c r="L111" s="888" t="s">
        <v>70</v>
      </c>
      <c r="M111" s="892" t="s">
        <v>130</v>
      </c>
      <c r="N111" s="890">
        <v>0.8</v>
      </c>
      <c r="O111" s="763" t="s">
        <v>53</v>
      </c>
      <c r="P111" s="763" t="s">
        <v>53</v>
      </c>
      <c r="Q111" s="763" t="s">
        <v>53</v>
      </c>
      <c r="R111" s="763" t="s">
        <v>53</v>
      </c>
      <c r="S111" s="763" t="s">
        <v>53</v>
      </c>
      <c r="T111" s="763" t="s">
        <v>53</v>
      </c>
      <c r="U111" s="763" t="s">
        <v>53</v>
      </c>
      <c r="V111" s="763" t="s">
        <v>54</v>
      </c>
      <c r="W111" s="763" t="s">
        <v>54</v>
      </c>
      <c r="X111" s="763" t="s">
        <v>53</v>
      </c>
      <c r="Y111" s="763" t="s">
        <v>53</v>
      </c>
      <c r="Z111" s="763" t="s">
        <v>53</v>
      </c>
      <c r="AA111" s="763" t="s">
        <v>53</v>
      </c>
      <c r="AB111" s="763" t="s">
        <v>53</v>
      </c>
      <c r="AC111" s="763" t="s">
        <v>53</v>
      </c>
      <c r="AD111" s="763" t="s">
        <v>54</v>
      </c>
      <c r="AE111" s="763" t="s">
        <v>53</v>
      </c>
      <c r="AF111" s="763" t="s">
        <v>53</v>
      </c>
      <c r="AG111" s="763" t="s">
        <v>54</v>
      </c>
      <c r="AH111" s="764"/>
      <c r="AI111" s="888" t="s">
        <v>362</v>
      </c>
      <c r="AJ111" s="764"/>
      <c r="AK111" s="886" t="s">
        <v>124</v>
      </c>
      <c r="AL111" s="906">
        <v>0.6</v>
      </c>
      <c r="AM111" s="904" t="s">
        <v>130</v>
      </c>
      <c r="AN111" s="216" t="s">
        <v>84</v>
      </c>
      <c r="AO111" s="315" t="s">
        <v>841</v>
      </c>
      <c r="AP111" s="476" t="s">
        <v>824</v>
      </c>
      <c r="AQ111" s="765" t="s">
        <v>104</v>
      </c>
      <c r="AR111" s="781" t="s">
        <v>61</v>
      </c>
      <c r="AS111" s="766">
        <v>0.25</v>
      </c>
      <c r="AT111" s="781" t="s">
        <v>56</v>
      </c>
      <c r="AU111" s="766">
        <v>0.15</v>
      </c>
      <c r="AV111" s="767">
        <v>0.4</v>
      </c>
      <c r="AW111" s="781" t="s">
        <v>57</v>
      </c>
      <c r="AX111" s="781" t="s">
        <v>58</v>
      </c>
      <c r="AY111" s="781" t="s">
        <v>59</v>
      </c>
      <c r="AZ111" s="767">
        <v>0.48</v>
      </c>
      <c r="BA111" s="768" t="s">
        <v>123</v>
      </c>
      <c r="BB111" s="767">
        <v>0.6</v>
      </c>
      <c r="BC111" s="768" t="s">
        <v>124</v>
      </c>
      <c r="BD111" s="769" t="s">
        <v>127</v>
      </c>
      <c r="BE111" s="896" t="s">
        <v>60</v>
      </c>
      <c r="BF111" s="888" t="s">
        <v>1023</v>
      </c>
      <c r="BG111" s="888" t="s">
        <v>843</v>
      </c>
      <c r="BH111" s="888" t="s">
        <v>837</v>
      </c>
      <c r="BI111" s="900">
        <v>44592</v>
      </c>
      <c r="BJ111" s="898" t="s">
        <v>827</v>
      </c>
      <c r="BK111" s="790"/>
      <c r="BL111" s="902" t="s">
        <v>844</v>
      </c>
    </row>
    <row r="112" spans="2:64" ht="147" customHeight="1" thickTop="1" thickBot="1" x14ac:dyDescent="0.35">
      <c r="B112" s="929"/>
      <c r="C112" s="1122"/>
      <c r="D112" s="881"/>
      <c r="E112" s="913"/>
      <c r="F112" s="877"/>
      <c r="G112" s="927"/>
      <c r="H112" s="889"/>
      <c r="I112" s="889"/>
      <c r="J112" s="889"/>
      <c r="K112" s="895"/>
      <c r="L112" s="889"/>
      <c r="M112" s="893"/>
      <c r="N112" s="891"/>
      <c r="O112" s="772" t="s">
        <v>53</v>
      </c>
      <c r="P112" s="772" t="s">
        <v>53</v>
      </c>
      <c r="Q112" s="772" t="s">
        <v>53</v>
      </c>
      <c r="R112" s="772" t="s">
        <v>53</v>
      </c>
      <c r="S112" s="772" t="s">
        <v>53</v>
      </c>
      <c r="T112" s="772" t="s">
        <v>53</v>
      </c>
      <c r="U112" s="772" t="s">
        <v>53</v>
      </c>
      <c r="V112" s="772" t="s">
        <v>54</v>
      </c>
      <c r="W112" s="772" t="s">
        <v>54</v>
      </c>
      <c r="X112" s="772" t="s">
        <v>53</v>
      </c>
      <c r="Y112" s="772" t="s">
        <v>53</v>
      </c>
      <c r="Z112" s="772" t="s">
        <v>53</v>
      </c>
      <c r="AA112" s="772" t="s">
        <v>53</v>
      </c>
      <c r="AB112" s="772" t="s">
        <v>53</v>
      </c>
      <c r="AC112" s="772" t="s">
        <v>53</v>
      </c>
      <c r="AD112" s="772" t="s">
        <v>54</v>
      </c>
      <c r="AE112" s="772" t="s">
        <v>53</v>
      </c>
      <c r="AF112" s="772" t="s">
        <v>53</v>
      </c>
      <c r="AG112" s="772" t="s">
        <v>54</v>
      </c>
      <c r="AH112" s="773"/>
      <c r="AI112" s="889"/>
      <c r="AJ112" s="773"/>
      <c r="AK112" s="887"/>
      <c r="AL112" s="907"/>
      <c r="AM112" s="905"/>
      <c r="AN112" s="809" t="s">
        <v>348</v>
      </c>
      <c r="AO112" s="316" t="s">
        <v>842</v>
      </c>
      <c r="AP112" s="476" t="s">
        <v>824</v>
      </c>
      <c r="AQ112" s="775" t="s">
        <v>104</v>
      </c>
      <c r="AR112" s="783" t="s">
        <v>62</v>
      </c>
      <c r="AS112" s="776">
        <v>0.15</v>
      </c>
      <c r="AT112" s="783" t="s">
        <v>56</v>
      </c>
      <c r="AU112" s="776">
        <v>0.15</v>
      </c>
      <c r="AV112" s="777">
        <v>0.3</v>
      </c>
      <c r="AW112" s="783" t="s">
        <v>57</v>
      </c>
      <c r="AX112" s="783" t="s">
        <v>58</v>
      </c>
      <c r="AY112" s="783" t="s">
        <v>59</v>
      </c>
      <c r="AZ112" s="794">
        <v>0.33599999999999997</v>
      </c>
      <c r="BA112" s="778" t="s">
        <v>90</v>
      </c>
      <c r="BB112" s="777">
        <v>0.6</v>
      </c>
      <c r="BC112" s="778" t="s">
        <v>124</v>
      </c>
      <c r="BD112" s="779" t="s">
        <v>127</v>
      </c>
      <c r="BE112" s="897"/>
      <c r="BF112" s="889"/>
      <c r="BG112" s="889"/>
      <c r="BH112" s="889"/>
      <c r="BI112" s="901"/>
      <c r="BJ112" s="899"/>
      <c r="BK112" s="780"/>
      <c r="BL112" s="903"/>
    </row>
    <row r="113" spans="2:64" ht="185.25" customHeight="1" thickBot="1" x14ac:dyDescent="0.35">
      <c r="B113" s="929"/>
      <c r="C113" s="1122"/>
      <c r="D113" s="881"/>
      <c r="E113" s="842" t="s">
        <v>74</v>
      </c>
      <c r="F113" s="844" t="s">
        <v>295</v>
      </c>
      <c r="G113" s="530" t="s">
        <v>845</v>
      </c>
      <c r="H113" s="811" t="s">
        <v>68</v>
      </c>
      <c r="I113" s="811" t="s">
        <v>1024</v>
      </c>
      <c r="J113" s="811" t="s">
        <v>1025</v>
      </c>
      <c r="K113" s="812" t="s">
        <v>102</v>
      </c>
      <c r="L113" s="811" t="s">
        <v>72</v>
      </c>
      <c r="M113" s="813" t="s">
        <v>90</v>
      </c>
      <c r="N113" s="814">
        <v>0.4</v>
      </c>
      <c r="O113" s="815" t="s">
        <v>53</v>
      </c>
      <c r="P113" s="815" t="s">
        <v>53</v>
      </c>
      <c r="Q113" s="815" t="s">
        <v>53</v>
      </c>
      <c r="R113" s="815" t="s">
        <v>53</v>
      </c>
      <c r="S113" s="815" t="s">
        <v>53</v>
      </c>
      <c r="T113" s="815" t="s">
        <v>53</v>
      </c>
      <c r="U113" s="815" t="s">
        <v>53</v>
      </c>
      <c r="V113" s="815" t="s">
        <v>54</v>
      </c>
      <c r="W113" s="815" t="s">
        <v>54</v>
      </c>
      <c r="X113" s="815" t="s">
        <v>53</v>
      </c>
      <c r="Y113" s="815" t="s">
        <v>53</v>
      </c>
      <c r="Z113" s="815" t="s">
        <v>53</v>
      </c>
      <c r="AA113" s="815" t="s">
        <v>53</v>
      </c>
      <c r="AB113" s="815" t="s">
        <v>53</v>
      </c>
      <c r="AC113" s="815" t="s">
        <v>53</v>
      </c>
      <c r="AD113" s="815" t="s">
        <v>54</v>
      </c>
      <c r="AE113" s="815" t="s">
        <v>53</v>
      </c>
      <c r="AF113" s="815" t="s">
        <v>53</v>
      </c>
      <c r="AG113" s="815" t="s">
        <v>54</v>
      </c>
      <c r="AH113" s="816"/>
      <c r="AI113" s="811" t="s">
        <v>360</v>
      </c>
      <c r="AJ113" s="816"/>
      <c r="AK113" s="817" t="s">
        <v>1127</v>
      </c>
      <c r="AL113" s="818">
        <v>0.2</v>
      </c>
      <c r="AM113" s="829" t="s">
        <v>90</v>
      </c>
      <c r="AN113" s="809" t="s">
        <v>84</v>
      </c>
      <c r="AO113" s="1256" t="s">
        <v>1026</v>
      </c>
      <c r="AP113" s="476" t="s">
        <v>1027</v>
      </c>
      <c r="AQ113" s="819" t="s">
        <v>104</v>
      </c>
      <c r="AR113" s="820" t="s">
        <v>61</v>
      </c>
      <c r="AS113" s="818">
        <v>0.25</v>
      </c>
      <c r="AT113" s="820" t="s">
        <v>56</v>
      </c>
      <c r="AU113" s="818">
        <v>0.15</v>
      </c>
      <c r="AV113" s="821">
        <v>0.4</v>
      </c>
      <c r="AW113" s="820" t="s">
        <v>73</v>
      </c>
      <c r="AX113" s="820" t="s">
        <v>65</v>
      </c>
      <c r="AY113" s="820" t="s">
        <v>59</v>
      </c>
      <c r="AZ113" s="821">
        <v>0.24</v>
      </c>
      <c r="BA113" s="822" t="s">
        <v>90</v>
      </c>
      <c r="BB113" s="821">
        <v>0.2</v>
      </c>
      <c r="BC113" s="822" t="s">
        <v>1127</v>
      </c>
      <c r="BD113" s="823" t="s">
        <v>90</v>
      </c>
      <c r="BE113" s="820" t="s">
        <v>115</v>
      </c>
      <c r="BF113" s="845" t="s">
        <v>389</v>
      </c>
      <c r="BG113" s="845" t="s">
        <v>389</v>
      </c>
      <c r="BH113" s="845" t="s">
        <v>389</v>
      </c>
      <c r="BI113" s="845" t="s">
        <v>389</v>
      </c>
      <c r="BJ113" s="845" t="s">
        <v>389</v>
      </c>
      <c r="BK113" s="839"/>
      <c r="BL113" s="534" t="s">
        <v>846</v>
      </c>
    </row>
    <row r="114" spans="2:64" ht="184.5" customHeight="1" thickBot="1" x14ac:dyDescent="0.35">
      <c r="B114" s="929"/>
      <c r="C114" s="1122"/>
      <c r="D114" s="881"/>
      <c r="E114" s="842" t="s">
        <v>74</v>
      </c>
      <c r="F114" s="680" t="s">
        <v>296</v>
      </c>
      <c r="G114" s="481" t="s">
        <v>1028</v>
      </c>
      <c r="H114" s="811" t="s">
        <v>51</v>
      </c>
      <c r="I114" s="477" t="s">
        <v>1029</v>
      </c>
      <c r="J114" s="477" t="s">
        <v>1030</v>
      </c>
      <c r="K114" s="812" t="s">
        <v>102</v>
      </c>
      <c r="L114" s="811" t="s">
        <v>168</v>
      </c>
      <c r="M114" s="813" t="s">
        <v>113</v>
      </c>
      <c r="N114" s="814">
        <v>0.2</v>
      </c>
      <c r="O114" s="815" t="s">
        <v>53</v>
      </c>
      <c r="P114" s="815" t="s">
        <v>53</v>
      </c>
      <c r="Q114" s="815" t="s">
        <v>53</v>
      </c>
      <c r="R114" s="815" t="s">
        <v>53</v>
      </c>
      <c r="S114" s="815" t="s">
        <v>53</v>
      </c>
      <c r="T114" s="815" t="s">
        <v>53</v>
      </c>
      <c r="U114" s="815" t="s">
        <v>53</v>
      </c>
      <c r="V114" s="815" t="s">
        <v>54</v>
      </c>
      <c r="W114" s="815" t="s">
        <v>54</v>
      </c>
      <c r="X114" s="815" t="s">
        <v>53</v>
      </c>
      <c r="Y114" s="815" t="s">
        <v>53</v>
      </c>
      <c r="Z114" s="815" t="s">
        <v>53</v>
      </c>
      <c r="AA114" s="815" t="s">
        <v>53</v>
      </c>
      <c r="AB114" s="815" t="s">
        <v>53</v>
      </c>
      <c r="AC114" s="815" t="s">
        <v>53</v>
      </c>
      <c r="AD114" s="815" t="s">
        <v>54</v>
      </c>
      <c r="AE114" s="815" t="s">
        <v>53</v>
      </c>
      <c r="AF114" s="815" t="s">
        <v>53</v>
      </c>
      <c r="AG114" s="815" t="s">
        <v>54</v>
      </c>
      <c r="AH114" s="816"/>
      <c r="AI114" s="811" t="s">
        <v>360</v>
      </c>
      <c r="AJ114" s="816"/>
      <c r="AK114" s="817" t="s">
        <v>1127</v>
      </c>
      <c r="AL114" s="818">
        <v>0.2</v>
      </c>
      <c r="AM114" s="829" t="s">
        <v>90</v>
      </c>
      <c r="AN114" s="809" t="s">
        <v>84</v>
      </c>
      <c r="AO114" s="1249" t="s">
        <v>850</v>
      </c>
      <c r="AP114" s="476" t="s">
        <v>849</v>
      </c>
      <c r="AQ114" s="819" t="s">
        <v>104</v>
      </c>
      <c r="AR114" s="820" t="s">
        <v>61</v>
      </c>
      <c r="AS114" s="818">
        <v>0.25</v>
      </c>
      <c r="AT114" s="820" t="s">
        <v>56</v>
      </c>
      <c r="AU114" s="818">
        <v>0.15</v>
      </c>
      <c r="AV114" s="821">
        <v>0.4</v>
      </c>
      <c r="AW114" s="820" t="s">
        <v>57</v>
      </c>
      <c r="AX114" s="820" t="s">
        <v>58</v>
      </c>
      <c r="AY114" s="820" t="s">
        <v>59</v>
      </c>
      <c r="AZ114" s="821">
        <v>0.12</v>
      </c>
      <c r="BA114" s="822" t="s">
        <v>113</v>
      </c>
      <c r="BB114" s="821">
        <v>0.2</v>
      </c>
      <c r="BC114" s="822" t="s">
        <v>1127</v>
      </c>
      <c r="BD114" s="823" t="s">
        <v>90</v>
      </c>
      <c r="BE114" s="820" t="s">
        <v>115</v>
      </c>
      <c r="BF114" s="845" t="s">
        <v>389</v>
      </c>
      <c r="BG114" s="845" t="s">
        <v>389</v>
      </c>
      <c r="BH114" s="845" t="s">
        <v>389</v>
      </c>
      <c r="BI114" s="845" t="s">
        <v>389</v>
      </c>
      <c r="BJ114" s="845" t="s">
        <v>389</v>
      </c>
      <c r="BK114" s="839"/>
      <c r="BL114" s="825" t="s">
        <v>1031</v>
      </c>
    </row>
    <row r="115" spans="2:64" ht="118.5" customHeight="1" thickBot="1" x14ac:dyDescent="0.35">
      <c r="B115" s="929"/>
      <c r="C115" s="1122"/>
      <c r="D115" s="881"/>
      <c r="E115" s="842" t="s">
        <v>74</v>
      </c>
      <c r="F115" s="844" t="s">
        <v>297</v>
      </c>
      <c r="G115" s="1268" t="s">
        <v>851</v>
      </c>
      <c r="H115" s="811" t="s">
        <v>51</v>
      </c>
      <c r="I115" s="477" t="s">
        <v>853</v>
      </c>
      <c r="J115" s="477" t="s">
        <v>852</v>
      </c>
      <c r="K115" s="812" t="s">
        <v>102</v>
      </c>
      <c r="L115" s="811" t="s">
        <v>168</v>
      </c>
      <c r="M115" s="813" t="s">
        <v>113</v>
      </c>
      <c r="N115" s="814">
        <v>0.2</v>
      </c>
      <c r="O115" s="815" t="s">
        <v>53</v>
      </c>
      <c r="P115" s="815" t="s">
        <v>53</v>
      </c>
      <c r="Q115" s="815" t="s">
        <v>53</v>
      </c>
      <c r="R115" s="815" t="s">
        <v>53</v>
      </c>
      <c r="S115" s="815" t="s">
        <v>53</v>
      </c>
      <c r="T115" s="815" t="s">
        <v>53</v>
      </c>
      <c r="U115" s="815" t="s">
        <v>53</v>
      </c>
      <c r="V115" s="815" t="s">
        <v>54</v>
      </c>
      <c r="W115" s="815" t="s">
        <v>54</v>
      </c>
      <c r="X115" s="815" t="s">
        <v>53</v>
      </c>
      <c r="Y115" s="815" t="s">
        <v>53</v>
      </c>
      <c r="Z115" s="815" t="s">
        <v>53</v>
      </c>
      <c r="AA115" s="815" t="s">
        <v>53</v>
      </c>
      <c r="AB115" s="815" t="s">
        <v>53</v>
      </c>
      <c r="AC115" s="815" t="s">
        <v>53</v>
      </c>
      <c r="AD115" s="815" t="s">
        <v>54</v>
      </c>
      <c r="AE115" s="815" t="s">
        <v>53</v>
      </c>
      <c r="AF115" s="815" t="s">
        <v>53</v>
      </c>
      <c r="AG115" s="815" t="s">
        <v>54</v>
      </c>
      <c r="AH115" s="816"/>
      <c r="AI115" s="811" t="s">
        <v>360</v>
      </c>
      <c r="AJ115" s="816"/>
      <c r="AK115" s="817" t="s">
        <v>1127</v>
      </c>
      <c r="AL115" s="818">
        <v>0.2</v>
      </c>
      <c r="AM115" s="829" t="s">
        <v>90</v>
      </c>
      <c r="AN115" s="809" t="s">
        <v>84</v>
      </c>
      <c r="AO115" s="1249" t="s">
        <v>1122</v>
      </c>
      <c r="AP115" s="644" t="s">
        <v>848</v>
      </c>
      <c r="AQ115" s="819" t="s">
        <v>104</v>
      </c>
      <c r="AR115" s="820" t="s">
        <v>61</v>
      </c>
      <c r="AS115" s="818">
        <v>0.25</v>
      </c>
      <c r="AT115" s="820" t="s">
        <v>56</v>
      </c>
      <c r="AU115" s="818">
        <v>0.15</v>
      </c>
      <c r="AV115" s="821">
        <v>0.4</v>
      </c>
      <c r="AW115" s="820" t="s">
        <v>57</v>
      </c>
      <c r="AX115" s="820" t="s">
        <v>58</v>
      </c>
      <c r="AY115" s="820" t="s">
        <v>59</v>
      </c>
      <c r="AZ115" s="821">
        <v>0.12</v>
      </c>
      <c r="BA115" s="822" t="s">
        <v>113</v>
      </c>
      <c r="BB115" s="821">
        <v>0.2</v>
      </c>
      <c r="BC115" s="822" t="s">
        <v>1127</v>
      </c>
      <c r="BD115" s="823" t="s">
        <v>90</v>
      </c>
      <c r="BE115" s="820" t="s">
        <v>115</v>
      </c>
      <c r="BF115" s="845" t="s">
        <v>389</v>
      </c>
      <c r="BG115" s="845" t="s">
        <v>389</v>
      </c>
      <c r="BH115" s="845" t="s">
        <v>389</v>
      </c>
      <c r="BI115" s="845" t="s">
        <v>389</v>
      </c>
      <c r="BJ115" s="845" t="s">
        <v>389</v>
      </c>
      <c r="BK115" s="839"/>
      <c r="BL115" s="825" t="s">
        <v>1255</v>
      </c>
    </row>
    <row r="116" spans="2:64" ht="127.5" customHeight="1" thickBot="1" x14ac:dyDescent="0.35">
      <c r="B116" s="929"/>
      <c r="C116" s="1122"/>
      <c r="D116" s="881"/>
      <c r="E116" s="842" t="s">
        <v>74</v>
      </c>
      <c r="F116" s="666" t="s">
        <v>298</v>
      </c>
      <c r="G116" s="645" t="s">
        <v>1032</v>
      </c>
      <c r="H116" s="849" t="s">
        <v>51</v>
      </c>
      <c r="I116" s="694" t="s">
        <v>854</v>
      </c>
      <c r="J116" s="694" t="s">
        <v>855</v>
      </c>
      <c r="K116" s="529" t="s">
        <v>102</v>
      </c>
      <c r="L116" s="849" t="s">
        <v>168</v>
      </c>
      <c r="M116" s="753" t="s">
        <v>113</v>
      </c>
      <c r="N116" s="754">
        <v>0.2</v>
      </c>
      <c r="O116" s="755" t="s">
        <v>53</v>
      </c>
      <c r="P116" s="755" t="s">
        <v>53</v>
      </c>
      <c r="Q116" s="755" t="s">
        <v>53</v>
      </c>
      <c r="R116" s="755" t="s">
        <v>53</v>
      </c>
      <c r="S116" s="755" t="s">
        <v>53</v>
      </c>
      <c r="T116" s="755" t="s">
        <v>53</v>
      </c>
      <c r="U116" s="755" t="s">
        <v>53</v>
      </c>
      <c r="V116" s="755" t="s">
        <v>54</v>
      </c>
      <c r="W116" s="755" t="s">
        <v>54</v>
      </c>
      <c r="X116" s="755" t="s">
        <v>53</v>
      </c>
      <c r="Y116" s="755" t="s">
        <v>53</v>
      </c>
      <c r="Z116" s="755" t="s">
        <v>53</v>
      </c>
      <c r="AA116" s="755" t="s">
        <v>53</v>
      </c>
      <c r="AB116" s="755" t="s">
        <v>53</v>
      </c>
      <c r="AC116" s="755" t="s">
        <v>53</v>
      </c>
      <c r="AD116" s="755" t="s">
        <v>54</v>
      </c>
      <c r="AE116" s="755" t="s">
        <v>53</v>
      </c>
      <c r="AF116" s="755" t="s">
        <v>53</v>
      </c>
      <c r="AG116" s="755" t="s">
        <v>54</v>
      </c>
      <c r="AH116" s="756"/>
      <c r="AI116" s="849" t="s">
        <v>360</v>
      </c>
      <c r="AJ116" s="756"/>
      <c r="AK116" s="93" t="s">
        <v>1127</v>
      </c>
      <c r="AL116" s="757">
        <v>0.2</v>
      </c>
      <c r="AM116" s="1240" t="s">
        <v>90</v>
      </c>
      <c r="AN116" s="810" t="s">
        <v>84</v>
      </c>
      <c r="AO116" s="1249" t="s">
        <v>1256</v>
      </c>
      <c r="AP116" s="476" t="s">
        <v>848</v>
      </c>
      <c r="AQ116" s="819" t="s">
        <v>106</v>
      </c>
      <c r="AR116" s="820" t="s">
        <v>55</v>
      </c>
      <c r="AS116" s="818">
        <v>0.1</v>
      </c>
      <c r="AT116" s="820" t="s">
        <v>56</v>
      </c>
      <c r="AU116" s="818">
        <v>0.15</v>
      </c>
      <c r="AV116" s="821">
        <v>0.25</v>
      </c>
      <c r="AW116" s="820" t="s">
        <v>73</v>
      </c>
      <c r="AX116" s="820" t="s">
        <v>65</v>
      </c>
      <c r="AY116" s="820" t="s">
        <v>59</v>
      </c>
      <c r="AZ116" s="821">
        <v>0.2</v>
      </c>
      <c r="BA116" s="822" t="s">
        <v>113</v>
      </c>
      <c r="BB116" s="821">
        <v>0.15000000000000002</v>
      </c>
      <c r="BC116" s="822" t="s">
        <v>1127</v>
      </c>
      <c r="BD116" s="823" t="s">
        <v>90</v>
      </c>
      <c r="BE116" s="820" t="s">
        <v>115</v>
      </c>
      <c r="BF116" s="845" t="s">
        <v>389</v>
      </c>
      <c r="BG116" s="845" t="s">
        <v>389</v>
      </c>
      <c r="BH116" s="845" t="s">
        <v>389</v>
      </c>
      <c r="BI116" s="845" t="s">
        <v>389</v>
      </c>
      <c r="BJ116" s="845" t="s">
        <v>389</v>
      </c>
      <c r="BK116" s="839"/>
      <c r="BL116" s="825" t="s">
        <v>1125</v>
      </c>
    </row>
    <row r="117" spans="2:64" ht="179.25" customHeight="1" thickBot="1" x14ac:dyDescent="0.35">
      <c r="B117" s="929"/>
      <c r="C117" s="1122"/>
      <c r="D117" s="881"/>
      <c r="E117" s="842" t="s">
        <v>74</v>
      </c>
      <c r="F117" s="844" t="s">
        <v>300</v>
      </c>
      <c r="G117" s="530" t="s">
        <v>856</v>
      </c>
      <c r="H117" s="811" t="s">
        <v>51</v>
      </c>
      <c r="I117" s="477" t="s">
        <v>857</v>
      </c>
      <c r="J117" s="477" t="s">
        <v>858</v>
      </c>
      <c r="K117" s="812" t="s">
        <v>102</v>
      </c>
      <c r="L117" s="811" t="s">
        <v>72</v>
      </c>
      <c r="M117" s="813" t="s">
        <v>90</v>
      </c>
      <c r="N117" s="814">
        <v>0.4</v>
      </c>
      <c r="O117" s="815" t="s">
        <v>53</v>
      </c>
      <c r="P117" s="815" t="s">
        <v>53</v>
      </c>
      <c r="Q117" s="815" t="s">
        <v>53</v>
      </c>
      <c r="R117" s="815" t="s">
        <v>53</v>
      </c>
      <c r="S117" s="815" t="s">
        <v>53</v>
      </c>
      <c r="T117" s="815" t="s">
        <v>53</v>
      </c>
      <c r="U117" s="815" t="s">
        <v>53</v>
      </c>
      <c r="V117" s="815" t="s">
        <v>54</v>
      </c>
      <c r="W117" s="815" t="s">
        <v>54</v>
      </c>
      <c r="X117" s="815" t="s">
        <v>53</v>
      </c>
      <c r="Y117" s="815" t="s">
        <v>53</v>
      </c>
      <c r="Z117" s="815" t="s">
        <v>53</v>
      </c>
      <c r="AA117" s="815" t="s">
        <v>53</v>
      </c>
      <c r="AB117" s="815" t="s">
        <v>53</v>
      </c>
      <c r="AC117" s="815" t="s">
        <v>53</v>
      </c>
      <c r="AD117" s="815" t="s">
        <v>54</v>
      </c>
      <c r="AE117" s="815" t="s">
        <v>53</v>
      </c>
      <c r="AF117" s="815" t="s">
        <v>53</v>
      </c>
      <c r="AG117" s="815" t="s">
        <v>54</v>
      </c>
      <c r="AH117" s="816"/>
      <c r="AI117" s="811" t="s">
        <v>360</v>
      </c>
      <c r="AJ117" s="816"/>
      <c r="AK117" s="817" t="s">
        <v>1127</v>
      </c>
      <c r="AL117" s="818">
        <v>0.2</v>
      </c>
      <c r="AM117" s="829" t="s">
        <v>90</v>
      </c>
      <c r="AN117" s="809" t="s">
        <v>84</v>
      </c>
      <c r="AO117" s="1249" t="s">
        <v>1126</v>
      </c>
      <c r="AP117" s="476" t="s">
        <v>848</v>
      </c>
      <c r="AQ117" s="819" t="s">
        <v>104</v>
      </c>
      <c r="AR117" s="820" t="s">
        <v>61</v>
      </c>
      <c r="AS117" s="818">
        <v>0.25</v>
      </c>
      <c r="AT117" s="820" t="s">
        <v>56</v>
      </c>
      <c r="AU117" s="818">
        <v>0.15</v>
      </c>
      <c r="AV117" s="821">
        <v>0.4</v>
      </c>
      <c r="AW117" s="820" t="s">
        <v>57</v>
      </c>
      <c r="AX117" s="820" t="s">
        <v>58</v>
      </c>
      <c r="AY117" s="820" t="s">
        <v>59</v>
      </c>
      <c r="AZ117" s="821">
        <v>0.24</v>
      </c>
      <c r="BA117" s="822" t="s">
        <v>90</v>
      </c>
      <c r="BB117" s="821">
        <v>0.2</v>
      </c>
      <c r="BC117" s="822" t="s">
        <v>1127</v>
      </c>
      <c r="BD117" s="823" t="s">
        <v>90</v>
      </c>
      <c r="BE117" s="820" t="s">
        <v>115</v>
      </c>
      <c r="BF117" s="845" t="s">
        <v>389</v>
      </c>
      <c r="BG117" s="845" t="s">
        <v>389</v>
      </c>
      <c r="BH117" s="845" t="s">
        <v>389</v>
      </c>
      <c r="BI117" s="845" t="s">
        <v>389</v>
      </c>
      <c r="BJ117" s="845" t="s">
        <v>389</v>
      </c>
      <c r="BK117" s="839"/>
      <c r="BL117" s="825" t="s">
        <v>1128</v>
      </c>
    </row>
    <row r="118" spans="2:64" ht="131.25" customHeight="1" thickBot="1" x14ac:dyDescent="0.35">
      <c r="B118" s="929"/>
      <c r="C118" s="1122"/>
      <c r="D118" s="881"/>
      <c r="E118" s="842" t="s">
        <v>74</v>
      </c>
      <c r="F118" s="665" t="s">
        <v>301</v>
      </c>
      <c r="G118" s="855" t="s">
        <v>1033</v>
      </c>
      <c r="H118" s="852" t="s">
        <v>51</v>
      </c>
      <c r="I118" s="692" t="s">
        <v>1034</v>
      </c>
      <c r="J118" s="692" t="s">
        <v>859</v>
      </c>
      <c r="K118" s="853" t="s">
        <v>102</v>
      </c>
      <c r="L118" s="852" t="s">
        <v>72</v>
      </c>
      <c r="M118" s="835" t="s">
        <v>90</v>
      </c>
      <c r="N118" s="836">
        <v>0.4</v>
      </c>
      <c r="O118" s="837" t="s">
        <v>53</v>
      </c>
      <c r="P118" s="837" t="s">
        <v>53</v>
      </c>
      <c r="Q118" s="837" t="s">
        <v>53</v>
      </c>
      <c r="R118" s="837" t="s">
        <v>53</v>
      </c>
      <c r="S118" s="837" t="s">
        <v>53</v>
      </c>
      <c r="T118" s="837" t="s">
        <v>53</v>
      </c>
      <c r="U118" s="837" t="s">
        <v>53</v>
      </c>
      <c r="V118" s="837" t="s">
        <v>54</v>
      </c>
      <c r="W118" s="837" t="s">
        <v>54</v>
      </c>
      <c r="X118" s="837" t="s">
        <v>53</v>
      </c>
      <c r="Y118" s="837" t="s">
        <v>53</v>
      </c>
      <c r="Z118" s="837" t="s">
        <v>53</v>
      </c>
      <c r="AA118" s="837" t="s">
        <v>53</v>
      </c>
      <c r="AB118" s="837" t="s">
        <v>53</v>
      </c>
      <c r="AC118" s="837" t="s">
        <v>53</v>
      </c>
      <c r="AD118" s="837" t="s">
        <v>54</v>
      </c>
      <c r="AE118" s="837" t="s">
        <v>53</v>
      </c>
      <c r="AF118" s="837" t="s">
        <v>53</v>
      </c>
      <c r="AG118" s="837" t="s">
        <v>54</v>
      </c>
      <c r="AH118" s="838"/>
      <c r="AI118" s="852" t="s">
        <v>360</v>
      </c>
      <c r="AJ118" s="838"/>
      <c r="AK118" s="750" t="s">
        <v>1127</v>
      </c>
      <c r="AL118" s="749">
        <v>0.2</v>
      </c>
      <c r="AM118" s="856" t="s">
        <v>90</v>
      </c>
      <c r="AN118" s="633" t="s">
        <v>84</v>
      </c>
      <c r="AO118" s="1249" t="s">
        <v>1129</v>
      </c>
      <c r="AP118" s="625" t="s">
        <v>848</v>
      </c>
      <c r="AQ118" s="436" t="s">
        <v>104</v>
      </c>
      <c r="AR118" s="831" t="s">
        <v>61</v>
      </c>
      <c r="AS118" s="749">
        <v>0.25</v>
      </c>
      <c r="AT118" s="831" t="s">
        <v>56</v>
      </c>
      <c r="AU118" s="749">
        <v>0.15</v>
      </c>
      <c r="AV118" s="726">
        <v>0.4</v>
      </c>
      <c r="AW118" s="831" t="s">
        <v>57</v>
      </c>
      <c r="AX118" s="831" t="s">
        <v>58</v>
      </c>
      <c r="AY118" s="831" t="s">
        <v>59</v>
      </c>
      <c r="AZ118" s="726">
        <v>0.24</v>
      </c>
      <c r="BA118" s="725" t="s">
        <v>90</v>
      </c>
      <c r="BB118" s="726">
        <v>0.2</v>
      </c>
      <c r="BC118" s="725" t="s">
        <v>1127</v>
      </c>
      <c r="BD118" s="724" t="s">
        <v>90</v>
      </c>
      <c r="BE118" s="831" t="s">
        <v>115</v>
      </c>
      <c r="BF118" s="845" t="s">
        <v>389</v>
      </c>
      <c r="BG118" s="845" t="s">
        <v>389</v>
      </c>
      <c r="BH118" s="845" t="s">
        <v>389</v>
      </c>
      <c r="BI118" s="845" t="s">
        <v>389</v>
      </c>
      <c r="BJ118" s="845" t="s">
        <v>389</v>
      </c>
      <c r="BK118" s="839"/>
      <c r="BL118" s="825" t="s">
        <v>1130</v>
      </c>
    </row>
    <row r="119" spans="2:64" ht="254.25" customHeight="1" thickBot="1" x14ac:dyDescent="0.35">
      <c r="B119" s="929"/>
      <c r="C119" s="1122"/>
      <c r="D119" s="881"/>
      <c r="E119" s="878" t="s">
        <v>50</v>
      </c>
      <c r="F119" s="876" t="s">
        <v>303</v>
      </c>
      <c r="G119" s="926" t="s">
        <v>863</v>
      </c>
      <c r="H119" s="888" t="s">
        <v>68</v>
      </c>
      <c r="I119" s="793" t="s">
        <v>860</v>
      </c>
      <c r="J119" s="888" t="s">
        <v>861</v>
      </c>
      <c r="K119" s="894" t="s">
        <v>356</v>
      </c>
      <c r="L119" s="888" t="s">
        <v>70</v>
      </c>
      <c r="M119" s="892" t="s">
        <v>130</v>
      </c>
      <c r="N119" s="890">
        <v>0.8</v>
      </c>
      <c r="O119" s="763" t="s">
        <v>53</v>
      </c>
      <c r="P119" s="763" t="s">
        <v>53</v>
      </c>
      <c r="Q119" s="763" t="s">
        <v>53</v>
      </c>
      <c r="R119" s="763" t="s">
        <v>53</v>
      </c>
      <c r="S119" s="763" t="s">
        <v>53</v>
      </c>
      <c r="T119" s="763" t="s">
        <v>53</v>
      </c>
      <c r="U119" s="763" t="s">
        <v>53</v>
      </c>
      <c r="V119" s="763" t="s">
        <v>54</v>
      </c>
      <c r="W119" s="763" t="s">
        <v>54</v>
      </c>
      <c r="X119" s="763" t="s">
        <v>53</v>
      </c>
      <c r="Y119" s="763" t="s">
        <v>53</v>
      </c>
      <c r="Z119" s="763" t="s">
        <v>53</v>
      </c>
      <c r="AA119" s="763" t="s">
        <v>53</v>
      </c>
      <c r="AB119" s="763" t="s">
        <v>53</v>
      </c>
      <c r="AC119" s="763" t="s">
        <v>53</v>
      </c>
      <c r="AD119" s="763" t="s">
        <v>54</v>
      </c>
      <c r="AE119" s="763" t="s">
        <v>53</v>
      </c>
      <c r="AF119" s="763" t="s">
        <v>53</v>
      </c>
      <c r="AG119" s="763" t="s">
        <v>54</v>
      </c>
      <c r="AH119" s="764"/>
      <c r="AI119" s="888" t="s">
        <v>190</v>
      </c>
      <c r="AJ119" s="764"/>
      <c r="AK119" s="886" t="s">
        <v>156</v>
      </c>
      <c r="AL119" s="906">
        <v>1</v>
      </c>
      <c r="AM119" s="904" t="s">
        <v>91</v>
      </c>
      <c r="AN119" s="216" t="s">
        <v>84</v>
      </c>
      <c r="AO119" s="315" t="s">
        <v>865</v>
      </c>
      <c r="AP119" s="476" t="s">
        <v>864</v>
      </c>
      <c r="AQ119" s="765" t="s">
        <v>104</v>
      </c>
      <c r="AR119" s="781" t="s">
        <v>61</v>
      </c>
      <c r="AS119" s="766">
        <v>0.25</v>
      </c>
      <c r="AT119" s="781" t="s">
        <v>56</v>
      </c>
      <c r="AU119" s="766">
        <v>0.15</v>
      </c>
      <c r="AV119" s="767">
        <v>0.4</v>
      </c>
      <c r="AW119" s="781" t="s">
        <v>57</v>
      </c>
      <c r="AX119" s="781" t="s">
        <v>58</v>
      </c>
      <c r="AY119" s="781" t="s">
        <v>59</v>
      </c>
      <c r="AZ119" s="767">
        <v>0.48</v>
      </c>
      <c r="BA119" s="768" t="s">
        <v>123</v>
      </c>
      <c r="BB119" s="767">
        <v>1</v>
      </c>
      <c r="BC119" s="768" t="s">
        <v>156</v>
      </c>
      <c r="BD119" s="769" t="s">
        <v>91</v>
      </c>
      <c r="BE119" s="896" t="s">
        <v>60</v>
      </c>
      <c r="BF119" s="793" t="s">
        <v>868</v>
      </c>
      <c r="BG119" s="793" t="s">
        <v>869</v>
      </c>
      <c r="BH119" s="224" t="s">
        <v>397</v>
      </c>
      <c r="BI119" s="224">
        <v>44562</v>
      </c>
      <c r="BJ119" s="224">
        <v>44926</v>
      </c>
      <c r="BK119" s="803"/>
      <c r="BL119" s="902" t="s">
        <v>872</v>
      </c>
    </row>
    <row r="120" spans="2:64" ht="196.5" customHeight="1" thickTop="1" thickBot="1" x14ac:dyDescent="0.35">
      <c r="B120" s="929"/>
      <c r="C120" s="1122"/>
      <c r="D120" s="881"/>
      <c r="E120" s="912"/>
      <c r="F120" s="911"/>
      <c r="G120" s="990"/>
      <c r="H120" s="909"/>
      <c r="I120" s="715" t="s">
        <v>862</v>
      </c>
      <c r="J120" s="909"/>
      <c r="K120" s="908"/>
      <c r="L120" s="909"/>
      <c r="M120" s="925"/>
      <c r="N120" s="924"/>
      <c r="O120" s="745" t="s">
        <v>53</v>
      </c>
      <c r="P120" s="745" t="s">
        <v>53</v>
      </c>
      <c r="Q120" s="745" t="s">
        <v>53</v>
      </c>
      <c r="R120" s="745" t="s">
        <v>53</v>
      </c>
      <c r="S120" s="745" t="s">
        <v>53</v>
      </c>
      <c r="T120" s="745" t="s">
        <v>53</v>
      </c>
      <c r="U120" s="745" t="s">
        <v>53</v>
      </c>
      <c r="V120" s="745" t="s">
        <v>54</v>
      </c>
      <c r="W120" s="745" t="s">
        <v>54</v>
      </c>
      <c r="X120" s="745" t="s">
        <v>53</v>
      </c>
      <c r="Y120" s="745" t="s">
        <v>53</v>
      </c>
      <c r="Z120" s="745" t="s">
        <v>53</v>
      </c>
      <c r="AA120" s="745" t="s">
        <v>53</v>
      </c>
      <c r="AB120" s="745" t="s">
        <v>53</v>
      </c>
      <c r="AC120" s="745" t="s">
        <v>53</v>
      </c>
      <c r="AD120" s="745" t="s">
        <v>54</v>
      </c>
      <c r="AE120" s="745" t="s">
        <v>53</v>
      </c>
      <c r="AF120" s="745" t="s">
        <v>53</v>
      </c>
      <c r="AG120" s="745" t="s">
        <v>54</v>
      </c>
      <c r="AH120" s="736"/>
      <c r="AI120" s="909"/>
      <c r="AJ120" s="736"/>
      <c r="AK120" s="922"/>
      <c r="AL120" s="921"/>
      <c r="AM120" s="1297"/>
      <c r="AN120" s="216" t="s">
        <v>348</v>
      </c>
      <c r="AO120" s="465" t="s">
        <v>866</v>
      </c>
      <c r="AP120" s="476" t="s">
        <v>864</v>
      </c>
      <c r="AQ120" s="416" t="s">
        <v>104</v>
      </c>
      <c r="AR120" s="782" t="s">
        <v>62</v>
      </c>
      <c r="AS120" s="738">
        <v>0.15</v>
      </c>
      <c r="AT120" s="782" t="s">
        <v>56</v>
      </c>
      <c r="AU120" s="738">
        <v>0.15</v>
      </c>
      <c r="AV120" s="739">
        <v>0.3</v>
      </c>
      <c r="AW120" s="782" t="s">
        <v>57</v>
      </c>
      <c r="AX120" s="782" t="s">
        <v>58</v>
      </c>
      <c r="AY120" s="782" t="s">
        <v>59</v>
      </c>
      <c r="AZ120" s="751">
        <v>0.33599999999999997</v>
      </c>
      <c r="BA120" s="740" t="s">
        <v>90</v>
      </c>
      <c r="BB120" s="739">
        <v>1</v>
      </c>
      <c r="BC120" s="740" t="s">
        <v>156</v>
      </c>
      <c r="BD120" s="741" t="s">
        <v>91</v>
      </c>
      <c r="BE120" s="917"/>
      <c r="BF120" s="715" t="s">
        <v>870</v>
      </c>
      <c r="BG120" s="715" t="s">
        <v>869</v>
      </c>
      <c r="BH120" s="573" t="s">
        <v>606</v>
      </c>
      <c r="BI120" s="572">
        <v>44562</v>
      </c>
      <c r="BJ120" s="572">
        <v>44926</v>
      </c>
      <c r="BK120" s="181"/>
      <c r="BL120" s="914"/>
    </row>
    <row r="121" spans="2:64" ht="146.25" customHeight="1" thickTop="1" thickBot="1" x14ac:dyDescent="0.35">
      <c r="B121" s="929"/>
      <c r="C121" s="1122"/>
      <c r="D121" s="881"/>
      <c r="E121" s="913"/>
      <c r="F121" s="877"/>
      <c r="G121" s="927"/>
      <c r="H121" s="889"/>
      <c r="I121" s="771" t="s">
        <v>1035</v>
      </c>
      <c r="J121" s="889"/>
      <c r="K121" s="895"/>
      <c r="L121" s="889"/>
      <c r="M121" s="893"/>
      <c r="N121" s="891"/>
      <c r="O121" s="772" t="s">
        <v>53</v>
      </c>
      <c r="P121" s="772" t="s">
        <v>53</v>
      </c>
      <c r="Q121" s="772" t="s">
        <v>53</v>
      </c>
      <c r="R121" s="772" t="s">
        <v>53</v>
      </c>
      <c r="S121" s="772" t="s">
        <v>53</v>
      </c>
      <c r="T121" s="772" t="s">
        <v>53</v>
      </c>
      <c r="U121" s="772" t="s">
        <v>53</v>
      </c>
      <c r="V121" s="772" t="s">
        <v>54</v>
      </c>
      <c r="W121" s="772" t="s">
        <v>54</v>
      </c>
      <c r="X121" s="772" t="s">
        <v>53</v>
      </c>
      <c r="Y121" s="772" t="s">
        <v>53</v>
      </c>
      <c r="Z121" s="772" t="s">
        <v>53</v>
      </c>
      <c r="AA121" s="772" t="s">
        <v>53</v>
      </c>
      <c r="AB121" s="772" t="s">
        <v>53</v>
      </c>
      <c r="AC121" s="772" t="s">
        <v>53</v>
      </c>
      <c r="AD121" s="772" t="s">
        <v>54</v>
      </c>
      <c r="AE121" s="772" t="s">
        <v>53</v>
      </c>
      <c r="AF121" s="772" t="s">
        <v>53</v>
      </c>
      <c r="AG121" s="772" t="s">
        <v>54</v>
      </c>
      <c r="AH121" s="773"/>
      <c r="AI121" s="889"/>
      <c r="AJ121" s="773"/>
      <c r="AK121" s="887"/>
      <c r="AL121" s="907"/>
      <c r="AM121" s="905"/>
      <c r="AN121" s="809" t="s">
        <v>349</v>
      </c>
      <c r="AO121" s="316" t="s">
        <v>867</v>
      </c>
      <c r="AP121" s="476" t="s">
        <v>864</v>
      </c>
      <c r="AQ121" s="775" t="s">
        <v>104</v>
      </c>
      <c r="AR121" s="783" t="s">
        <v>61</v>
      </c>
      <c r="AS121" s="776">
        <v>0.25</v>
      </c>
      <c r="AT121" s="783" t="s">
        <v>56</v>
      </c>
      <c r="AU121" s="776">
        <v>0.15</v>
      </c>
      <c r="AV121" s="777">
        <v>0.4</v>
      </c>
      <c r="AW121" s="783" t="s">
        <v>57</v>
      </c>
      <c r="AX121" s="783" t="s">
        <v>58</v>
      </c>
      <c r="AY121" s="783" t="s">
        <v>59</v>
      </c>
      <c r="AZ121" s="777">
        <v>0.20159999999999997</v>
      </c>
      <c r="BA121" s="778" t="s">
        <v>90</v>
      </c>
      <c r="BB121" s="777">
        <v>1</v>
      </c>
      <c r="BC121" s="778" t="s">
        <v>156</v>
      </c>
      <c r="BD121" s="779" t="s">
        <v>91</v>
      </c>
      <c r="BE121" s="897"/>
      <c r="BF121" s="771" t="s">
        <v>871</v>
      </c>
      <c r="BG121" s="771" t="s">
        <v>869</v>
      </c>
      <c r="BH121" s="374" t="s">
        <v>402</v>
      </c>
      <c r="BI121" s="375">
        <v>44562</v>
      </c>
      <c r="BJ121" s="375">
        <v>44926</v>
      </c>
      <c r="BK121" s="804"/>
      <c r="BL121" s="903"/>
    </row>
    <row r="122" spans="2:64" ht="186" customHeight="1" thickBot="1" x14ac:dyDescent="0.35">
      <c r="B122" s="929"/>
      <c r="C122" s="1122"/>
      <c r="D122" s="881"/>
      <c r="E122" s="878" t="s">
        <v>50</v>
      </c>
      <c r="F122" s="876" t="s">
        <v>304</v>
      </c>
      <c r="G122" s="926" t="s">
        <v>1036</v>
      </c>
      <c r="H122" s="888" t="s">
        <v>68</v>
      </c>
      <c r="I122" s="888" t="s">
        <v>1037</v>
      </c>
      <c r="J122" s="888" t="s">
        <v>1038</v>
      </c>
      <c r="K122" s="894" t="s">
        <v>102</v>
      </c>
      <c r="L122" s="888" t="s">
        <v>72</v>
      </c>
      <c r="M122" s="892" t="s">
        <v>90</v>
      </c>
      <c r="N122" s="890">
        <v>0.4</v>
      </c>
      <c r="O122" s="837" t="s">
        <v>53</v>
      </c>
      <c r="P122" s="837" t="s">
        <v>53</v>
      </c>
      <c r="Q122" s="837" t="s">
        <v>53</v>
      </c>
      <c r="R122" s="837" t="s">
        <v>53</v>
      </c>
      <c r="S122" s="837" t="s">
        <v>53</v>
      </c>
      <c r="T122" s="837" t="s">
        <v>53</v>
      </c>
      <c r="U122" s="837" t="s">
        <v>53</v>
      </c>
      <c r="V122" s="837" t="s">
        <v>54</v>
      </c>
      <c r="W122" s="837" t="s">
        <v>54</v>
      </c>
      <c r="X122" s="837" t="s">
        <v>53</v>
      </c>
      <c r="Y122" s="837" t="s">
        <v>53</v>
      </c>
      <c r="Z122" s="837" t="s">
        <v>53</v>
      </c>
      <c r="AA122" s="837" t="s">
        <v>53</v>
      </c>
      <c r="AB122" s="837" t="s">
        <v>53</v>
      </c>
      <c r="AC122" s="837" t="s">
        <v>53</v>
      </c>
      <c r="AD122" s="837" t="s">
        <v>54</v>
      </c>
      <c r="AE122" s="837" t="s">
        <v>53</v>
      </c>
      <c r="AF122" s="837" t="s">
        <v>53</v>
      </c>
      <c r="AG122" s="837" t="s">
        <v>54</v>
      </c>
      <c r="AH122" s="838"/>
      <c r="AI122" s="1126" t="s">
        <v>360</v>
      </c>
      <c r="AJ122" s="838"/>
      <c r="AK122" s="886" t="s">
        <v>1127</v>
      </c>
      <c r="AL122" s="906">
        <v>0.2</v>
      </c>
      <c r="AM122" s="904" t="s">
        <v>90</v>
      </c>
      <c r="AN122" s="808" t="s">
        <v>84</v>
      </c>
      <c r="AO122" s="1254" t="s">
        <v>1257</v>
      </c>
      <c r="AP122" s="574" t="s">
        <v>1131</v>
      </c>
      <c r="AQ122" s="136" t="s">
        <v>104</v>
      </c>
      <c r="AR122" s="781" t="s">
        <v>62</v>
      </c>
      <c r="AS122" s="766">
        <v>0.15</v>
      </c>
      <c r="AT122" s="781" t="s">
        <v>56</v>
      </c>
      <c r="AU122" s="766">
        <v>0.15</v>
      </c>
      <c r="AV122" s="767">
        <v>0.3</v>
      </c>
      <c r="AW122" s="781" t="s">
        <v>73</v>
      </c>
      <c r="AX122" s="781" t="s">
        <v>65</v>
      </c>
      <c r="AY122" s="781" t="s">
        <v>59</v>
      </c>
      <c r="AZ122" s="767">
        <v>0.28000000000000003</v>
      </c>
      <c r="BA122" s="768" t="s">
        <v>90</v>
      </c>
      <c r="BB122" s="767">
        <v>0.2</v>
      </c>
      <c r="BC122" s="768" t="s">
        <v>1127</v>
      </c>
      <c r="BD122" s="769" t="s">
        <v>90</v>
      </c>
      <c r="BE122" s="896" t="s">
        <v>115</v>
      </c>
      <c r="BF122" s="888" t="s">
        <v>1039</v>
      </c>
      <c r="BG122" s="888" t="s">
        <v>873</v>
      </c>
      <c r="BH122" s="898" t="s">
        <v>437</v>
      </c>
      <c r="BI122" s="900">
        <v>44621</v>
      </c>
      <c r="BJ122" s="900">
        <v>44926</v>
      </c>
      <c r="BK122" s="368"/>
      <c r="BL122" s="1128" t="s">
        <v>874</v>
      </c>
    </row>
    <row r="123" spans="2:64" ht="186" customHeight="1" thickBot="1" x14ac:dyDescent="0.35">
      <c r="B123" s="929"/>
      <c r="C123" s="1122"/>
      <c r="D123" s="881"/>
      <c r="E123" s="913"/>
      <c r="F123" s="877"/>
      <c r="G123" s="927"/>
      <c r="H123" s="889"/>
      <c r="I123" s="889"/>
      <c r="J123" s="889"/>
      <c r="K123" s="895"/>
      <c r="L123" s="889"/>
      <c r="M123" s="893"/>
      <c r="N123" s="891"/>
      <c r="O123" s="837"/>
      <c r="P123" s="837"/>
      <c r="Q123" s="837"/>
      <c r="R123" s="837"/>
      <c r="S123" s="837"/>
      <c r="T123" s="837"/>
      <c r="U123" s="837"/>
      <c r="V123" s="837"/>
      <c r="W123" s="837"/>
      <c r="X123" s="837"/>
      <c r="Y123" s="837"/>
      <c r="Z123" s="837"/>
      <c r="AA123" s="837"/>
      <c r="AB123" s="837"/>
      <c r="AC123" s="837"/>
      <c r="AD123" s="837"/>
      <c r="AE123" s="837"/>
      <c r="AF123" s="837"/>
      <c r="AG123" s="837"/>
      <c r="AH123" s="838"/>
      <c r="AI123" s="1127"/>
      <c r="AJ123" s="838"/>
      <c r="AK123" s="887"/>
      <c r="AL123" s="907"/>
      <c r="AM123" s="905"/>
      <c r="AN123" s="809" t="s">
        <v>348</v>
      </c>
      <c r="AO123" s="1249" t="s">
        <v>1134</v>
      </c>
      <c r="AP123" s="476" t="s">
        <v>1132</v>
      </c>
      <c r="AQ123" s="646" t="s">
        <v>104</v>
      </c>
      <c r="AR123" s="792" t="s">
        <v>62</v>
      </c>
      <c r="AS123" s="774">
        <v>0.15</v>
      </c>
      <c r="AT123" s="792" t="s">
        <v>56</v>
      </c>
      <c r="AU123" s="774">
        <v>0.15</v>
      </c>
      <c r="AV123" s="799">
        <v>0.3</v>
      </c>
      <c r="AW123" s="792" t="s">
        <v>73</v>
      </c>
      <c r="AX123" s="792" t="s">
        <v>65</v>
      </c>
      <c r="AY123" s="792" t="s">
        <v>59</v>
      </c>
      <c r="AZ123" s="794">
        <v>0.19600000000000001</v>
      </c>
      <c r="BA123" s="800" t="s">
        <v>113</v>
      </c>
      <c r="BB123" s="777">
        <v>0.2</v>
      </c>
      <c r="BC123" s="800" t="s">
        <v>1127</v>
      </c>
      <c r="BD123" s="795" t="s">
        <v>90</v>
      </c>
      <c r="BE123" s="897"/>
      <c r="BF123" s="889"/>
      <c r="BG123" s="889"/>
      <c r="BH123" s="899"/>
      <c r="BI123" s="901"/>
      <c r="BJ123" s="901"/>
      <c r="BK123" s="647"/>
      <c r="BL123" s="1129"/>
    </row>
    <row r="124" spans="2:64" ht="227.25" customHeight="1" thickBot="1" x14ac:dyDescent="0.35">
      <c r="B124" s="930"/>
      <c r="C124" s="1123"/>
      <c r="D124" s="882"/>
      <c r="E124" s="699" t="s">
        <v>50</v>
      </c>
      <c r="F124" s="844" t="s">
        <v>306</v>
      </c>
      <c r="G124" s="530" t="s">
        <v>1040</v>
      </c>
      <c r="H124" s="811" t="s">
        <v>68</v>
      </c>
      <c r="I124" s="580" t="s">
        <v>1041</v>
      </c>
      <c r="J124" s="580" t="s">
        <v>885</v>
      </c>
      <c r="K124" s="812" t="s">
        <v>102</v>
      </c>
      <c r="L124" s="811" t="s">
        <v>72</v>
      </c>
      <c r="M124" s="813" t="s">
        <v>90</v>
      </c>
      <c r="N124" s="814">
        <v>0.4</v>
      </c>
      <c r="O124" s="815" t="s">
        <v>53</v>
      </c>
      <c r="P124" s="815" t="s">
        <v>53</v>
      </c>
      <c r="Q124" s="815" t="s">
        <v>53</v>
      </c>
      <c r="R124" s="815" t="s">
        <v>53</v>
      </c>
      <c r="S124" s="815" t="s">
        <v>53</v>
      </c>
      <c r="T124" s="815" t="s">
        <v>53</v>
      </c>
      <c r="U124" s="815" t="s">
        <v>53</v>
      </c>
      <c r="V124" s="815" t="s">
        <v>54</v>
      </c>
      <c r="W124" s="815" t="s">
        <v>54</v>
      </c>
      <c r="X124" s="815" t="s">
        <v>53</v>
      </c>
      <c r="Y124" s="815" t="s">
        <v>53</v>
      </c>
      <c r="Z124" s="815" t="s">
        <v>53</v>
      </c>
      <c r="AA124" s="815" t="s">
        <v>53</v>
      </c>
      <c r="AB124" s="815" t="s">
        <v>53</v>
      </c>
      <c r="AC124" s="815" t="s">
        <v>53</v>
      </c>
      <c r="AD124" s="815" t="s">
        <v>54</v>
      </c>
      <c r="AE124" s="815" t="s">
        <v>53</v>
      </c>
      <c r="AF124" s="815" t="s">
        <v>53</v>
      </c>
      <c r="AG124" s="815" t="s">
        <v>54</v>
      </c>
      <c r="AH124" s="816"/>
      <c r="AI124" s="811" t="s">
        <v>361</v>
      </c>
      <c r="AJ124" s="816"/>
      <c r="AK124" s="817" t="s">
        <v>118</v>
      </c>
      <c r="AL124" s="818">
        <v>0.4</v>
      </c>
      <c r="AM124" s="829" t="s">
        <v>127</v>
      </c>
      <c r="AN124" s="809" t="s">
        <v>84</v>
      </c>
      <c r="AO124" s="1257" t="s">
        <v>886</v>
      </c>
      <c r="AP124" s="579" t="s">
        <v>887</v>
      </c>
      <c r="AQ124" s="356" t="s">
        <v>104</v>
      </c>
      <c r="AR124" s="820" t="s">
        <v>62</v>
      </c>
      <c r="AS124" s="818">
        <v>0.15</v>
      </c>
      <c r="AT124" s="820" t="s">
        <v>56</v>
      </c>
      <c r="AU124" s="818">
        <v>0.15</v>
      </c>
      <c r="AV124" s="821">
        <v>0.3</v>
      </c>
      <c r="AW124" s="820" t="s">
        <v>57</v>
      </c>
      <c r="AX124" s="820" t="s">
        <v>58</v>
      </c>
      <c r="AY124" s="820" t="s">
        <v>59</v>
      </c>
      <c r="AZ124" s="821">
        <v>0.28000000000000003</v>
      </c>
      <c r="BA124" s="822" t="s">
        <v>90</v>
      </c>
      <c r="BB124" s="821">
        <v>0.4</v>
      </c>
      <c r="BC124" s="822" t="s">
        <v>118</v>
      </c>
      <c r="BD124" s="823" t="s">
        <v>127</v>
      </c>
      <c r="BE124" s="820" t="s">
        <v>60</v>
      </c>
      <c r="BF124" s="581" t="s">
        <v>888</v>
      </c>
      <c r="BG124" s="582" t="s">
        <v>879</v>
      </c>
      <c r="BH124" s="582" t="s">
        <v>402</v>
      </c>
      <c r="BI124" s="583">
        <v>44562</v>
      </c>
      <c r="BJ124" s="584">
        <v>44926</v>
      </c>
      <c r="BK124" s="839"/>
      <c r="BL124" s="825" t="s">
        <v>1135</v>
      </c>
    </row>
    <row r="125" spans="2:64" ht="215.25" customHeight="1" thickBot="1" x14ac:dyDescent="0.35">
      <c r="B125" s="928" t="s">
        <v>203</v>
      </c>
      <c r="C125" s="1121" t="s">
        <v>210</v>
      </c>
      <c r="D125" s="880" t="s">
        <v>226</v>
      </c>
      <c r="E125" s="923" t="s">
        <v>50</v>
      </c>
      <c r="F125" s="876" t="s">
        <v>308</v>
      </c>
      <c r="G125" s="926" t="s">
        <v>518</v>
      </c>
      <c r="H125" s="888" t="s">
        <v>68</v>
      </c>
      <c r="I125" s="669" t="s">
        <v>516</v>
      </c>
      <c r="J125" s="894" t="s">
        <v>517</v>
      </c>
      <c r="K125" s="894" t="s">
        <v>102</v>
      </c>
      <c r="L125" s="888" t="s">
        <v>64</v>
      </c>
      <c r="M125" s="892" t="s">
        <v>123</v>
      </c>
      <c r="N125" s="890">
        <v>0.6</v>
      </c>
      <c r="O125" s="763" t="s">
        <v>53</v>
      </c>
      <c r="P125" s="763" t="s">
        <v>53</v>
      </c>
      <c r="Q125" s="763" t="s">
        <v>53</v>
      </c>
      <c r="R125" s="763" t="s">
        <v>53</v>
      </c>
      <c r="S125" s="763" t="s">
        <v>53</v>
      </c>
      <c r="T125" s="763" t="s">
        <v>53</v>
      </c>
      <c r="U125" s="763" t="s">
        <v>53</v>
      </c>
      <c r="V125" s="763" t="s">
        <v>54</v>
      </c>
      <c r="W125" s="763" t="s">
        <v>54</v>
      </c>
      <c r="X125" s="763" t="s">
        <v>53</v>
      </c>
      <c r="Y125" s="763" t="s">
        <v>53</v>
      </c>
      <c r="Z125" s="763" t="s">
        <v>53</v>
      </c>
      <c r="AA125" s="763" t="s">
        <v>53</v>
      </c>
      <c r="AB125" s="763" t="s">
        <v>53</v>
      </c>
      <c r="AC125" s="763" t="s">
        <v>53</v>
      </c>
      <c r="AD125" s="763" t="s">
        <v>54</v>
      </c>
      <c r="AE125" s="763" t="s">
        <v>53</v>
      </c>
      <c r="AF125" s="763" t="s">
        <v>53</v>
      </c>
      <c r="AG125" s="763" t="s">
        <v>54</v>
      </c>
      <c r="AH125" s="764"/>
      <c r="AI125" s="888" t="s">
        <v>361</v>
      </c>
      <c r="AJ125" s="764"/>
      <c r="AK125" s="886" t="s">
        <v>118</v>
      </c>
      <c r="AL125" s="906">
        <v>0.4</v>
      </c>
      <c r="AM125" s="904" t="s">
        <v>127</v>
      </c>
      <c r="AN125" s="216" t="s">
        <v>84</v>
      </c>
      <c r="AO125" s="315" t="s">
        <v>1042</v>
      </c>
      <c r="AP125" s="450" t="s">
        <v>534</v>
      </c>
      <c r="AQ125" s="765" t="s">
        <v>104</v>
      </c>
      <c r="AR125" s="781" t="s">
        <v>62</v>
      </c>
      <c r="AS125" s="766">
        <v>0.15</v>
      </c>
      <c r="AT125" s="781" t="s">
        <v>56</v>
      </c>
      <c r="AU125" s="766">
        <v>0.15</v>
      </c>
      <c r="AV125" s="767">
        <v>0.3</v>
      </c>
      <c r="AW125" s="781" t="s">
        <v>57</v>
      </c>
      <c r="AX125" s="781" t="s">
        <v>58</v>
      </c>
      <c r="AY125" s="781" t="s">
        <v>59</v>
      </c>
      <c r="AZ125" s="767">
        <v>0.42</v>
      </c>
      <c r="BA125" s="768" t="s">
        <v>123</v>
      </c>
      <c r="BB125" s="767">
        <v>0.4</v>
      </c>
      <c r="BC125" s="768" t="s">
        <v>118</v>
      </c>
      <c r="BD125" s="769" t="s">
        <v>127</v>
      </c>
      <c r="BE125" s="896" t="s">
        <v>60</v>
      </c>
      <c r="BF125" s="462" t="s">
        <v>900</v>
      </c>
      <c r="BG125" s="626" t="s">
        <v>621</v>
      </c>
      <c r="BH125" s="793" t="s">
        <v>437</v>
      </c>
      <c r="BI125" s="183">
        <v>44563</v>
      </c>
      <c r="BJ125" s="183">
        <v>44895</v>
      </c>
      <c r="BK125" s="462"/>
      <c r="BL125" s="902" t="s">
        <v>1043</v>
      </c>
    </row>
    <row r="126" spans="2:64" ht="137.25" customHeight="1" thickTop="1" thickBot="1" x14ac:dyDescent="0.35">
      <c r="B126" s="929"/>
      <c r="C126" s="1122"/>
      <c r="D126" s="881"/>
      <c r="E126" s="913"/>
      <c r="F126" s="877"/>
      <c r="G126" s="927"/>
      <c r="H126" s="889"/>
      <c r="I126" s="627" t="s">
        <v>515</v>
      </c>
      <c r="J126" s="895"/>
      <c r="K126" s="895"/>
      <c r="L126" s="889"/>
      <c r="M126" s="893"/>
      <c r="N126" s="891"/>
      <c r="O126" s="784" t="s">
        <v>53</v>
      </c>
      <c r="P126" s="784" t="s">
        <v>53</v>
      </c>
      <c r="Q126" s="784" t="s">
        <v>53</v>
      </c>
      <c r="R126" s="784" t="s">
        <v>53</v>
      </c>
      <c r="S126" s="784" t="s">
        <v>53</v>
      </c>
      <c r="T126" s="784" t="s">
        <v>53</v>
      </c>
      <c r="U126" s="784" t="s">
        <v>53</v>
      </c>
      <c r="V126" s="784" t="s">
        <v>54</v>
      </c>
      <c r="W126" s="784" t="s">
        <v>54</v>
      </c>
      <c r="X126" s="784" t="s">
        <v>53</v>
      </c>
      <c r="Y126" s="784" t="s">
        <v>53</v>
      </c>
      <c r="Z126" s="784" t="s">
        <v>53</v>
      </c>
      <c r="AA126" s="784" t="s">
        <v>53</v>
      </c>
      <c r="AB126" s="784" t="s">
        <v>53</v>
      </c>
      <c r="AC126" s="784" t="s">
        <v>53</v>
      </c>
      <c r="AD126" s="784" t="s">
        <v>54</v>
      </c>
      <c r="AE126" s="784" t="s">
        <v>53</v>
      </c>
      <c r="AF126" s="784" t="s">
        <v>53</v>
      </c>
      <c r="AG126" s="784" t="s">
        <v>54</v>
      </c>
      <c r="AH126" s="785"/>
      <c r="AI126" s="889"/>
      <c r="AJ126" s="785"/>
      <c r="AK126" s="887"/>
      <c r="AL126" s="907"/>
      <c r="AM126" s="905"/>
      <c r="AN126" s="808" t="s">
        <v>348</v>
      </c>
      <c r="AO126" s="469" t="s">
        <v>1044</v>
      </c>
      <c r="AP126" s="697" t="s">
        <v>519</v>
      </c>
      <c r="AQ126" s="786" t="s">
        <v>104</v>
      </c>
      <c r="AR126" s="787" t="s">
        <v>61</v>
      </c>
      <c r="AS126" s="742">
        <v>0.25</v>
      </c>
      <c r="AT126" s="787" t="s">
        <v>56</v>
      </c>
      <c r="AU126" s="742">
        <v>0.15</v>
      </c>
      <c r="AV126" s="788">
        <v>0.4</v>
      </c>
      <c r="AW126" s="787" t="s">
        <v>57</v>
      </c>
      <c r="AX126" s="787" t="s">
        <v>65</v>
      </c>
      <c r="AY126" s="787" t="s">
        <v>59</v>
      </c>
      <c r="AZ126" s="802">
        <v>0.252</v>
      </c>
      <c r="BA126" s="789" t="s">
        <v>90</v>
      </c>
      <c r="BB126" s="788">
        <v>0.4</v>
      </c>
      <c r="BC126" s="789" t="s">
        <v>118</v>
      </c>
      <c r="BD126" s="746" t="s">
        <v>127</v>
      </c>
      <c r="BE126" s="897"/>
      <c r="BF126" s="458" t="s">
        <v>901</v>
      </c>
      <c r="BG126" s="687" t="s">
        <v>902</v>
      </c>
      <c r="BH126" s="687" t="s">
        <v>903</v>
      </c>
      <c r="BI126" s="688">
        <v>44563</v>
      </c>
      <c r="BJ126" s="688">
        <v>44895</v>
      </c>
      <c r="BK126" s="458"/>
      <c r="BL126" s="903"/>
    </row>
    <row r="127" spans="2:64" ht="93.75" customHeight="1" thickBot="1" x14ac:dyDescent="0.35">
      <c r="B127" s="929"/>
      <c r="C127" s="1122"/>
      <c r="D127" s="881"/>
      <c r="E127" s="878" t="s">
        <v>50</v>
      </c>
      <c r="F127" s="876" t="s">
        <v>309</v>
      </c>
      <c r="G127" s="931" t="s">
        <v>1045</v>
      </c>
      <c r="H127" s="888" t="s">
        <v>68</v>
      </c>
      <c r="I127" s="894" t="s">
        <v>904</v>
      </c>
      <c r="J127" s="894" t="s">
        <v>905</v>
      </c>
      <c r="K127" s="894" t="s">
        <v>102</v>
      </c>
      <c r="L127" s="888" t="s">
        <v>64</v>
      </c>
      <c r="M127" s="892" t="s">
        <v>123</v>
      </c>
      <c r="N127" s="890">
        <v>0.6</v>
      </c>
      <c r="O127" s="763" t="s">
        <v>53</v>
      </c>
      <c r="P127" s="763" t="s">
        <v>53</v>
      </c>
      <c r="Q127" s="763" t="s">
        <v>53</v>
      </c>
      <c r="R127" s="763" t="s">
        <v>53</v>
      </c>
      <c r="S127" s="763" t="s">
        <v>53</v>
      </c>
      <c r="T127" s="763" t="s">
        <v>53</v>
      </c>
      <c r="U127" s="763" t="s">
        <v>53</v>
      </c>
      <c r="V127" s="763" t="s">
        <v>54</v>
      </c>
      <c r="W127" s="763" t="s">
        <v>54</v>
      </c>
      <c r="X127" s="763" t="s">
        <v>53</v>
      </c>
      <c r="Y127" s="763" t="s">
        <v>53</v>
      </c>
      <c r="Z127" s="763" t="s">
        <v>53</v>
      </c>
      <c r="AA127" s="763" t="s">
        <v>53</v>
      </c>
      <c r="AB127" s="763" t="s">
        <v>53</v>
      </c>
      <c r="AC127" s="763" t="s">
        <v>53</v>
      </c>
      <c r="AD127" s="763" t="s">
        <v>54</v>
      </c>
      <c r="AE127" s="763" t="s">
        <v>53</v>
      </c>
      <c r="AF127" s="763" t="s">
        <v>53</v>
      </c>
      <c r="AG127" s="763" t="s">
        <v>54</v>
      </c>
      <c r="AH127" s="764"/>
      <c r="AI127" s="888" t="s">
        <v>362</v>
      </c>
      <c r="AJ127" s="764"/>
      <c r="AK127" s="886" t="s">
        <v>124</v>
      </c>
      <c r="AL127" s="906">
        <v>0.6</v>
      </c>
      <c r="AM127" s="904" t="s">
        <v>127</v>
      </c>
      <c r="AN127" s="809" t="s">
        <v>84</v>
      </c>
      <c r="AO127" s="1249" t="s">
        <v>908</v>
      </c>
      <c r="AP127" s="450" t="s">
        <v>509</v>
      </c>
      <c r="AQ127" s="765" t="s">
        <v>104</v>
      </c>
      <c r="AR127" s="781" t="s">
        <v>62</v>
      </c>
      <c r="AS127" s="766">
        <v>0.15</v>
      </c>
      <c r="AT127" s="781" t="s">
        <v>56</v>
      </c>
      <c r="AU127" s="766">
        <v>0.15</v>
      </c>
      <c r="AV127" s="767">
        <v>0.3</v>
      </c>
      <c r="AW127" s="781" t="s">
        <v>57</v>
      </c>
      <c r="AX127" s="781" t="s">
        <v>65</v>
      </c>
      <c r="AY127" s="781" t="s">
        <v>59</v>
      </c>
      <c r="AZ127" s="767">
        <v>0.42</v>
      </c>
      <c r="BA127" s="768" t="s">
        <v>123</v>
      </c>
      <c r="BB127" s="767">
        <v>0.6</v>
      </c>
      <c r="BC127" s="768" t="s">
        <v>124</v>
      </c>
      <c r="BD127" s="769" t="s">
        <v>127</v>
      </c>
      <c r="BE127" s="896" t="s">
        <v>60</v>
      </c>
      <c r="BF127" s="945" t="s">
        <v>1046</v>
      </c>
      <c r="BG127" s="888" t="s">
        <v>909</v>
      </c>
      <c r="BH127" s="888" t="s">
        <v>910</v>
      </c>
      <c r="BI127" s="935">
        <v>44563</v>
      </c>
      <c r="BJ127" s="935">
        <v>44926</v>
      </c>
      <c r="BK127" s="462"/>
      <c r="BL127" s="902" t="s">
        <v>1047</v>
      </c>
    </row>
    <row r="128" spans="2:64" ht="66.75" thickBot="1" x14ac:dyDescent="0.35">
      <c r="B128" s="929"/>
      <c r="C128" s="1122"/>
      <c r="D128" s="881"/>
      <c r="E128" s="913"/>
      <c r="F128" s="877"/>
      <c r="G128" s="932"/>
      <c r="H128" s="889"/>
      <c r="I128" s="895"/>
      <c r="J128" s="895"/>
      <c r="K128" s="895"/>
      <c r="L128" s="889"/>
      <c r="M128" s="893"/>
      <c r="N128" s="891"/>
      <c r="O128" s="772" t="s">
        <v>53</v>
      </c>
      <c r="P128" s="772" t="s">
        <v>53</v>
      </c>
      <c r="Q128" s="772" t="s">
        <v>53</v>
      </c>
      <c r="R128" s="772" t="s">
        <v>53</v>
      </c>
      <c r="S128" s="772" t="s">
        <v>53</v>
      </c>
      <c r="T128" s="772" t="s">
        <v>53</v>
      </c>
      <c r="U128" s="772" t="s">
        <v>53</v>
      </c>
      <c r="V128" s="772" t="s">
        <v>54</v>
      </c>
      <c r="W128" s="772" t="s">
        <v>54</v>
      </c>
      <c r="X128" s="772" t="s">
        <v>53</v>
      </c>
      <c r="Y128" s="772" t="s">
        <v>53</v>
      </c>
      <c r="Z128" s="772" t="s">
        <v>53</v>
      </c>
      <c r="AA128" s="772" t="s">
        <v>53</v>
      </c>
      <c r="AB128" s="772" t="s">
        <v>53</v>
      </c>
      <c r="AC128" s="772" t="s">
        <v>53</v>
      </c>
      <c r="AD128" s="772" t="s">
        <v>54</v>
      </c>
      <c r="AE128" s="772" t="s">
        <v>53</v>
      </c>
      <c r="AF128" s="772" t="s">
        <v>53</v>
      </c>
      <c r="AG128" s="772" t="s">
        <v>54</v>
      </c>
      <c r="AH128" s="773"/>
      <c r="AI128" s="889"/>
      <c r="AJ128" s="773"/>
      <c r="AK128" s="887"/>
      <c r="AL128" s="907"/>
      <c r="AM128" s="905"/>
      <c r="AN128" s="808" t="s">
        <v>348</v>
      </c>
      <c r="AO128" s="629" t="s">
        <v>907</v>
      </c>
      <c r="AP128" s="697" t="s">
        <v>906</v>
      </c>
      <c r="AQ128" s="786" t="s">
        <v>104</v>
      </c>
      <c r="AR128" s="787" t="s">
        <v>62</v>
      </c>
      <c r="AS128" s="742">
        <v>0.15</v>
      </c>
      <c r="AT128" s="787" t="s">
        <v>56</v>
      </c>
      <c r="AU128" s="742">
        <v>0.15</v>
      </c>
      <c r="AV128" s="788">
        <v>0.3</v>
      </c>
      <c r="AW128" s="787" t="s">
        <v>57</v>
      </c>
      <c r="AX128" s="787" t="s">
        <v>65</v>
      </c>
      <c r="AY128" s="787" t="s">
        <v>59</v>
      </c>
      <c r="AZ128" s="802">
        <v>0.29399999999999998</v>
      </c>
      <c r="BA128" s="789" t="s">
        <v>90</v>
      </c>
      <c r="BB128" s="788">
        <v>0.6</v>
      </c>
      <c r="BC128" s="789" t="s">
        <v>124</v>
      </c>
      <c r="BD128" s="746" t="s">
        <v>127</v>
      </c>
      <c r="BE128" s="897"/>
      <c r="BF128" s="946"/>
      <c r="BG128" s="889"/>
      <c r="BH128" s="889"/>
      <c r="BI128" s="944"/>
      <c r="BJ128" s="944"/>
      <c r="BK128" s="458"/>
      <c r="BL128" s="903"/>
    </row>
    <row r="129" spans="2:64" ht="148.5" customHeight="1" thickBot="1" x14ac:dyDescent="0.35">
      <c r="B129" s="929"/>
      <c r="C129" s="1122"/>
      <c r="D129" s="881"/>
      <c r="E129" s="878" t="s">
        <v>50</v>
      </c>
      <c r="F129" s="876" t="s">
        <v>310</v>
      </c>
      <c r="G129" s="931" t="s">
        <v>1048</v>
      </c>
      <c r="H129" s="888" t="s">
        <v>68</v>
      </c>
      <c r="I129" s="894" t="s">
        <v>911</v>
      </c>
      <c r="J129" s="894" t="s">
        <v>912</v>
      </c>
      <c r="K129" s="894" t="s">
        <v>102</v>
      </c>
      <c r="L129" s="888" t="s">
        <v>64</v>
      </c>
      <c r="M129" s="892" t="s">
        <v>123</v>
      </c>
      <c r="N129" s="890">
        <v>0.6</v>
      </c>
      <c r="O129" s="755" t="s">
        <v>53</v>
      </c>
      <c r="P129" s="755" t="s">
        <v>53</v>
      </c>
      <c r="Q129" s="755" t="s">
        <v>53</v>
      </c>
      <c r="R129" s="755" t="s">
        <v>53</v>
      </c>
      <c r="S129" s="755" t="s">
        <v>53</v>
      </c>
      <c r="T129" s="755" t="s">
        <v>53</v>
      </c>
      <c r="U129" s="755" t="s">
        <v>53</v>
      </c>
      <c r="V129" s="755" t="s">
        <v>54</v>
      </c>
      <c r="W129" s="755" t="s">
        <v>54</v>
      </c>
      <c r="X129" s="755" t="s">
        <v>53</v>
      </c>
      <c r="Y129" s="755" t="s">
        <v>53</v>
      </c>
      <c r="Z129" s="755" t="s">
        <v>53</v>
      </c>
      <c r="AA129" s="755" t="s">
        <v>53</v>
      </c>
      <c r="AB129" s="755" t="s">
        <v>53</v>
      </c>
      <c r="AC129" s="755" t="s">
        <v>53</v>
      </c>
      <c r="AD129" s="755" t="s">
        <v>54</v>
      </c>
      <c r="AE129" s="755" t="s">
        <v>53</v>
      </c>
      <c r="AF129" s="755" t="s">
        <v>53</v>
      </c>
      <c r="AG129" s="755" t="s">
        <v>54</v>
      </c>
      <c r="AH129" s="756"/>
      <c r="AI129" s="888" t="s">
        <v>362</v>
      </c>
      <c r="AJ129" s="756"/>
      <c r="AK129" s="886" t="s">
        <v>124</v>
      </c>
      <c r="AL129" s="906">
        <v>0.6</v>
      </c>
      <c r="AM129" s="904" t="s">
        <v>127</v>
      </c>
      <c r="AN129" s="809" t="s">
        <v>84</v>
      </c>
      <c r="AO129" s="630" t="s">
        <v>914</v>
      </c>
      <c r="AP129" s="450" t="s">
        <v>913</v>
      </c>
      <c r="AQ129" s="765" t="s">
        <v>104</v>
      </c>
      <c r="AR129" s="781" t="s">
        <v>61</v>
      </c>
      <c r="AS129" s="766">
        <v>0.25</v>
      </c>
      <c r="AT129" s="781" t="s">
        <v>56</v>
      </c>
      <c r="AU129" s="766">
        <v>0.15</v>
      </c>
      <c r="AV129" s="767">
        <v>0.4</v>
      </c>
      <c r="AW129" s="781" t="s">
        <v>57</v>
      </c>
      <c r="AX129" s="781" t="s">
        <v>65</v>
      </c>
      <c r="AY129" s="781" t="s">
        <v>59</v>
      </c>
      <c r="AZ129" s="767">
        <v>0.36</v>
      </c>
      <c r="BA129" s="768" t="s">
        <v>90</v>
      </c>
      <c r="BB129" s="767">
        <v>0.6</v>
      </c>
      <c r="BC129" s="768" t="s">
        <v>124</v>
      </c>
      <c r="BD129" s="769" t="s">
        <v>127</v>
      </c>
      <c r="BE129" s="896" t="s">
        <v>119</v>
      </c>
      <c r="BF129" s="945" t="s">
        <v>1049</v>
      </c>
      <c r="BG129" s="945" t="s">
        <v>1050</v>
      </c>
      <c r="BH129" s="888" t="s">
        <v>402</v>
      </c>
      <c r="BI129" s="935">
        <v>44593</v>
      </c>
      <c r="BJ129" s="935">
        <v>44895</v>
      </c>
      <c r="BK129" s="462"/>
      <c r="BL129" s="950" t="s">
        <v>916</v>
      </c>
    </row>
    <row r="130" spans="2:64" ht="90.75" customHeight="1" thickBot="1" x14ac:dyDescent="0.35">
      <c r="B130" s="929"/>
      <c r="C130" s="1122"/>
      <c r="D130" s="881"/>
      <c r="E130" s="913"/>
      <c r="F130" s="877"/>
      <c r="G130" s="932"/>
      <c r="H130" s="889"/>
      <c r="I130" s="895"/>
      <c r="J130" s="895"/>
      <c r="K130" s="895"/>
      <c r="L130" s="889"/>
      <c r="M130" s="893"/>
      <c r="N130" s="891"/>
      <c r="O130" s="784" t="s">
        <v>53</v>
      </c>
      <c r="P130" s="784" t="s">
        <v>53</v>
      </c>
      <c r="Q130" s="784" t="s">
        <v>53</v>
      </c>
      <c r="R130" s="784" t="s">
        <v>53</v>
      </c>
      <c r="S130" s="784" t="s">
        <v>53</v>
      </c>
      <c r="T130" s="784" t="s">
        <v>53</v>
      </c>
      <c r="U130" s="784" t="s">
        <v>53</v>
      </c>
      <c r="V130" s="784" t="s">
        <v>54</v>
      </c>
      <c r="W130" s="784" t="s">
        <v>54</v>
      </c>
      <c r="X130" s="784" t="s">
        <v>53</v>
      </c>
      <c r="Y130" s="784" t="s">
        <v>53</v>
      </c>
      <c r="Z130" s="784" t="s">
        <v>53</v>
      </c>
      <c r="AA130" s="784" t="s">
        <v>53</v>
      </c>
      <c r="AB130" s="784" t="s">
        <v>53</v>
      </c>
      <c r="AC130" s="784" t="s">
        <v>53</v>
      </c>
      <c r="AD130" s="784" t="s">
        <v>54</v>
      </c>
      <c r="AE130" s="784" t="s">
        <v>53</v>
      </c>
      <c r="AF130" s="784" t="s">
        <v>53</v>
      </c>
      <c r="AG130" s="784" t="s">
        <v>54</v>
      </c>
      <c r="AH130" s="785"/>
      <c r="AI130" s="889"/>
      <c r="AJ130" s="785"/>
      <c r="AK130" s="887"/>
      <c r="AL130" s="907"/>
      <c r="AM130" s="905"/>
      <c r="AN130" s="633" t="s">
        <v>348</v>
      </c>
      <c r="AO130" s="629" t="s">
        <v>915</v>
      </c>
      <c r="AP130" s="697" t="s">
        <v>913</v>
      </c>
      <c r="AQ130" s="786" t="s">
        <v>104</v>
      </c>
      <c r="AR130" s="787" t="s">
        <v>61</v>
      </c>
      <c r="AS130" s="742">
        <v>0.25</v>
      </c>
      <c r="AT130" s="787" t="s">
        <v>56</v>
      </c>
      <c r="AU130" s="742">
        <v>0.15</v>
      </c>
      <c r="AV130" s="788">
        <v>0.4</v>
      </c>
      <c r="AW130" s="787" t="s">
        <v>57</v>
      </c>
      <c r="AX130" s="787" t="s">
        <v>65</v>
      </c>
      <c r="AY130" s="787" t="s">
        <v>59</v>
      </c>
      <c r="AZ130" s="802">
        <v>0.216</v>
      </c>
      <c r="BA130" s="789" t="s">
        <v>90</v>
      </c>
      <c r="BB130" s="788">
        <v>0.6</v>
      </c>
      <c r="BC130" s="789" t="s">
        <v>124</v>
      </c>
      <c r="BD130" s="746" t="s">
        <v>127</v>
      </c>
      <c r="BE130" s="897"/>
      <c r="BF130" s="946"/>
      <c r="BG130" s="946"/>
      <c r="BH130" s="889"/>
      <c r="BI130" s="944"/>
      <c r="BJ130" s="944"/>
      <c r="BK130" s="458"/>
      <c r="BL130" s="952"/>
    </row>
    <row r="131" spans="2:64" ht="168.75" customHeight="1" thickBot="1" x14ac:dyDescent="0.35">
      <c r="B131" s="929"/>
      <c r="C131" s="1122"/>
      <c r="D131" s="881"/>
      <c r="E131" s="878" t="s">
        <v>50</v>
      </c>
      <c r="F131" s="876" t="s">
        <v>312</v>
      </c>
      <c r="G131" s="931" t="s">
        <v>1051</v>
      </c>
      <c r="H131" s="888" t="s">
        <v>68</v>
      </c>
      <c r="I131" s="888" t="s">
        <v>912</v>
      </c>
      <c r="J131" s="888" t="s">
        <v>918</v>
      </c>
      <c r="K131" s="894" t="s">
        <v>102</v>
      </c>
      <c r="L131" s="888" t="s">
        <v>72</v>
      </c>
      <c r="M131" s="892" t="s">
        <v>90</v>
      </c>
      <c r="N131" s="890">
        <v>0.4</v>
      </c>
      <c r="O131" s="763" t="s">
        <v>53</v>
      </c>
      <c r="P131" s="763" t="s">
        <v>53</v>
      </c>
      <c r="Q131" s="763" t="s">
        <v>53</v>
      </c>
      <c r="R131" s="763" t="s">
        <v>53</v>
      </c>
      <c r="S131" s="763" t="s">
        <v>53</v>
      </c>
      <c r="T131" s="763" t="s">
        <v>53</v>
      </c>
      <c r="U131" s="763" t="s">
        <v>53</v>
      </c>
      <c r="V131" s="763" t="s">
        <v>54</v>
      </c>
      <c r="W131" s="763" t="s">
        <v>54</v>
      </c>
      <c r="X131" s="763" t="s">
        <v>53</v>
      </c>
      <c r="Y131" s="763" t="s">
        <v>53</v>
      </c>
      <c r="Z131" s="763" t="s">
        <v>53</v>
      </c>
      <c r="AA131" s="763" t="s">
        <v>53</v>
      </c>
      <c r="AB131" s="763" t="s">
        <v>53</v>
      </c>
      <c r="AC131" s="763" t="s">
        <v>53</v>
      </c>
      <c r="AD131" s="763" t="s">
        <v>54</v>
      </c>
      <c r="AE131" s="763" t="s">
        <v>53</v>
      </c>
      <c r="AF131" s="763" t="s">
        <v>53</v>
      </c>
      <c r="AG131" s="763" t="s">
        <v>54</v>
      </c>
      <c r="AH131" s="764"/>
      <c r="AI131" s="888" t="s">
        <v>362</v>
      </c>
      <c r="AJ131" s="764"/>
      <c r="AK131" s="886" t="s">
        <v>124</v>
      </c>
      <c r="AL131" s="906">
        <v>0.6</v>
      </c>
      <c r="AM131" s="904" t="s">
        <v>127</v>
      </c>
      <c r="AN131" s="808" t="s">
        <v>84</v>
      </c>
      <c r="AO131" s="628" t="s">
        <v>922</v>
      </c>
      <c r="AP131" s="450" t="s">
        <v>919</v>
      </c>
      <c r="AQ131" s="136" t="s">
        <v>104</v>
      </c>
      <c r="AR131" s="781" t="s">
        <v>61</v>
      </c>
      <c r="AS131" s="766">
        <v>0.25</v>
      </c>
      <c r="AT131" s="781" t="s">
        <v>56</v>
      </c>
      <c r="AU131" s="766">
        <v>0.15</v>
      </c>
      <c r="AV131" s="767">
        <v>0.4</v>
      </c>
      <c r="AW131" s="781" t="s">
        <v>57</v>
      </c>
      <c r="AX131" s="781" t="s">
        <v>58</v>
      </c>
      <c r="AY131" s="781" t="s">
        <v>59</v>
      </c>
      <c r="AZ131" s="767">
        <v>0.24</v>
      </c>
      <c r="BA131" s="768" t="s">
        <v>90</v>
      </c>
      <c r="BB131" s="767">
        <v>0.6</v>
      </c>
      <c r="BC131" s="768" t="s">
        <v>124</v>
      </c>
      <c r="BD131" s="769" t="s">
        <v>127</v>
      </c>
      <c r="BE131" s="896" t="s">
        <v>60</v>
      </c>
      <c r="BF131" s="888" t="s">
        <v>924</v>
      </c>
      <c r="BG131" s="888" t="s">
        <v>925</v>
      </c>
      <c r="BH131" s="888" t="s">
        <v>437</v>
      </c>
      <c r="BI131" s="935">
        <v>44593</v>
      </c>
      <c r="BJ131" s="935">
        <v>44895</v>
      </c>
      <c r="BK131" s="462"/>
      <c r="BL131" s="902" t="s">
        <v>1052</v>
      </c>
    </row>
    <row r="132" spans="2:64" ht="98.25" customHeight="1" thickBot="1" x14ac:dyDescent="0.35">
      <c r="B132" s="929"/>
      <c r="C132" s="1122"/>
      <c r="D132" s="881"/>
      <c r="E132" s="912"/>
      <c r="F132" s="911"/>
      <c r="G132" s="947"/>
      <c r="H132" s="909"/>
      <c r="I132" s="909"/>
      <c r="J132" s="909"/>
      <c r="K132" s="908"/>
      <c r="L132" s="909"/>
      <c r="M132" s="925"/>
      <c r="N132" s="924"/>
      <c r="O132" s="745" t="s">
        <v>53</v>
      </c>
      <c r="P132" s="745" t="s">
        <v>53</v>
      </c>
      <c r="Q132" s="745" t="s">
        <v>53</v>
      </c>
      <c r="R132" s="745" t="s">
        <v>53</v>
      </c>
      <c r="S132" s="745" t="s">
        <v>53</v>
      </c>
      <c r="T132" s="745" t="s">
        <v>53</v>
      </c>
      <c r="U132" s="745" t="s">
        <v>53</v>
      </c>
      <c r="V132" s="745" t="s">
        <v>54</v>
      </c>
      <c r="W132" s="745" t="s">
        <v>54</v>
      </c>
      <c r="X132" s="745" t="s">
        <v>53</v>
      </c>
      <c r="Y132" s="745" t="s">
        <v>53</v>
      </c>
      <c r="Z132" s="745" t="s">
        <v>53</v>
      </c>
      <c r="AA132" s="745" t="s">
        <v>53</v>
      </c>
      <c r="AB132" s="745" t="s">
        <v>53</v>
      </c>
      <c r="AC132" s="745" t="s">
        <v>53</v>
      </c>
      <c r="AD132" s="745" t="s">
        <v>54</v>
      </c>
      <c r="AE132" s="745" t="s">
        <v>53</v>
      </c>
      <c r="AF132" s="745" t="s">
        <v>53</v>
      </c>
      <c r="AG132" s="745" t="s">
        <v>54</v>
      </c>
      <c r="AH132" s="736"/>
      <c r="AI132" s="909"/>
      <c r="AJ132" s="736"/>
      <c r="AK132" s="922"/>
      <c r="AL132" s="921"/>
      <c r="AM132" s="1297"/>
      <c r="AN132" s="809" t="s">
        <v>348</v>
      </c>
      <c r="AO132" s="457" t="s">
        <v>1053</v>
      </c>
      <c r="AP132" s="450" t="s">
        <v>920</v>
      </c>
      <c r="AQ132" s="632" t="s">
        <v>104</v>
      </c>
      <c r="AR132" s="782" t="s">
        <v>61</v>
      </c>
      <c r="AS132" s="738">
        <v>0.25</v>
      </c>
      <c r="AT132" s="782" t="s">
        <v>56</v>
      </c>
      <c r="AU132" s="738">
        <v>0.15</v>
      </c>
      <c r="AV132" s="739">
        <v>0.4</v>
      </c>
      <c r="AW132" s="782" t="s">
        <v>57</v>
      </c>
      <c r="AX132" s="782" t="s">
        <v>58</v>
      </c>
      <c r="AY132" s="782" t="s">
        <v>59</v>
      </c>
      <c r="AZ132" s="751">
        <v>0.14399999999999999</v>
      </c>
      <c r="BA132" s="740" t="s">
        <v>113</v>
      </c>
      <c r="BB132" s="739">
        <v>0.6</v>
      </c>
      <c r="BC132" s="740" t="s">
        <v>124</v>
      </c>
      <c r="BD132" s="741" t="s">
        <v>127</v>
      </c>
      <c r="BE132" s="917"/>
      <c r="BF132" s="909"/>
      <c r="BG132" s="909"/>
      <c r="BH132" s="909"/>
      <c r="BI132" s="936"/>
      <c r="BJ132" s="936"/>
      <c r="BK132" s="411"/>
      <c r="BL132" s="914"/>
    </row>
    <row r="133" spans="2:64" ht="75" customHeight="1" thickBot="1" x14ac:dyDescent="0.35">
      <c r="B133" s="929"/>
      <c r="C133" s="1122"/>
      <c r="D133" s="881"/>
      <c r="E133" s="913"/>
      <c r="F133" s="877"/>
      <c r="G133" s="932"/>
      <c r="H133" s="889"/>
      <c r="I133" s="889"/>
      <c r="J133" s="889"/>
      <c r="K133" s="895"/>
      <c r="L133" s="889"/>
      <c r="M133" s="893"/>
      <c r="N133" s="891"/>
      <c r="O133" s="784" t="s">
        <v>53</v>
      </c>
      <c r="P133" s="784" t="s">
        <v>53</v>
      </c>
      <c r="Q133" s="784" t="s">
        <v>53</v>
      </c>
      <c r="R133" s="784" t="s">
        <v>53</v>
      </c>
      <c r="S133" s="784" t="s">
        <v>53</v>
      </c>
      <c r="T133" s="784" t="s">
        <v>53</v>
      </c>
      <c r="U133" s="784" t="s">
        <v>53</v>
      </c>
      <c r="V133" s="784" t="s">
        <v>54</v>
      </c>
      <c r="W133" s="784" t="s">
        <v>54</v>
      </c>
      <c r="X133" s="784" t="s">
        <v>53</v>
      </c>
      <c r="Y133" s="784" t="s">
        <v>53</v>
      </c>
      <c r="Z133" s="784" t="s">
        <v>53</v>
      </c>
      <c r="AA133" s="784" t="s">
        <v>53</v>
      </c>
      <c r="AB133" s="784" t="s">
        <v>53</v>
      </c>
      <c r="AC133" s="784" t="s">
        <v>53</v>
      </c>
      <c r="AD133" s="784" t="s">
        <v>54</v>
      </c>
      <c r="AE133" s="784" t="s">
        <v>53</v>
      </c>
      <c r="AF133" s="784" t="s">
        <v>53</v>
      </c>
      <c r="AG133" s="784" t="s">
        <v>54</v>
      </c>
      <c r="AH133" s="785"/>
      <c r="AI133" s="889"/>
      <c r="AJ133" s="785"/>
      <c r="AK133" s="887"/>
      <c r="AL133" s="907"/>
      <c r="AM133" s="905"/>
      <c r="AN133" s="633" t="s">
        <v>349</v>
      </c>
      <c r="AO133" s="638" t="s">
        <v>923</v>
      </c>
      <c r="AP133" s="697" t="s">
        <v>921</v>
      </c>
      <c r="AQ133" s="639" t="s">
        <v>104</v>
      </c>
      <c r="AR133" s="787" t="s">
        <v>62</v>
      </c>
      <c r="AS133" s="742">
        <v>0.15</v>
      </c>
      <c r="AT133" s="787" t="s">
        <v>56</v>
      </c>
      <c r="AU133" s="742">
        <v>0.15</v>
      </c>
      <c r="AV133" s="788">
        <v>0.3</v>
      </c>
      <c r="AW133" s="787" t="s">
        <v>73</v>
      </c>
      <c r="AX133" s="787" t="s">
        <v>65</v>
      </c>
      <c r="AY133" s="787" t="s">
        <v>59</v>
      </c>
      <c r="AZ133" s="788">
        <v>0.1008</v>
      </c>
      <c r="BA133" s="789" t="s">
        <v>113</v>
      </c>
      <c r="BB133" s="788">
        <v>0.6</v>
      </c>
      <c r="BC133" s="789" t="s">
        <v>124</v>
      </c>
      <c r="BD133" s="746" t="s">
        <v>127</v>
      </c>
      <c r="BE133" s="897"/>
      <c r="BF133" s="889"/>
      <c r="BG133" s="889"/>
      <c r="BH133" s="889"/>
      <c r="BI133" s="944"/>
      <c r="BJ133" s="944"/>
      <c r="BK133" s="458"/>
      <c r="BL133" s="903"/>
    </row>
    <row r="134" spans="2:64" ht="180" customHeight="1" thickBot="1" x14ac:dyDescent="0.35">
      <c r="B134" s="929"/>
      <c r="C134" s="1122"/>
      <c r="D134" s="881"/>
      <c r="E134" s="878" t="s">
        <v>50</v>
      </c>
      <c r="F134" s="876" t="s">
        <v>314</v>
      </c>
      <c r="G134" s="931" t="s">
        <v>1054</v>
      </c>
      <c r="H134" s="888" t="s">
        <v>68</v>
      </c>
      <c r="I134" s="888" t="s">
        <v>938</v>
      </c>
      <c r="J134" s="888" t="s">
        <v>939</v>
      </c>
      <c r="K134" s="894" t="s">
        <v>102</v>
      </c>
      <c r="L134" s="888" t="s">
        <v>168</v>
      </c>
      <c r="M134" s="892" t="s">
        <v>113</v>
      </c>
      <c r="N134" s="890">
        <v>0.2</v>
      </c>
      <c r="O134" s="763" t="s">
        <v>53</v>
      </c>
      <c r="P134" s="763" t="s">
        <v>53</v>
      </c>
      <c r="Q134" s="763" t="s">
        <v>53</v>
      </c>
      <c r="R134" s="763" t="s">
        <v>53</v>
      </c>
      <c r="S134" s="763" t="s">
        <v>53</v>
      </c>
      <c r="T134" s="763" t="s">
        <v>53</v>
      </c>
      <c r="U134" s="763" t="s">
        <v>53</v>
      </c>
      <c r="V134" s="763" t="s">
        <v>54</v>
      </c>
      <c r="W134" s="763" t="s">
        <v>54</v>
      </c>
      <c r="X134" s="763" t="s">
        <v>53</v>
      </c>
      <c r="Y134" s="763" t="s">
        <v>53</v>
      </c>
      <c r="Z134" s="763" t="s">
        <v>53</v>
      </c>
      <c r="AA134" s="763" t="s">
        <v>53</v>
      </c>
      <c r="AB134" s="763" t="s">
        <v>53</v>
      </c>
      <c r="AC134" s="763" t="s">
        <v>53</v>
      </c>
      <c r="AD134" s="763" t="s">
        <v>54</v>
      </c>
      <c r="AE134" s="763" t="s">
        <v>53</v>
      </c>
      <c r="AF134" s="763" t="s">
        <v>53</v>
      </c>
      <c r="AG134" s="763" t="s">
        <v>54</v>
      </c>
      <c r="AH134" s="764"/>
      <c r="AI134" s="888" t="s">
        <v>363</v>
      </c>
      <c r="AJ134" s="764"/>
      <c r="AK134" s="886" t="s">
        <v>131</v>
      </c>
      <c r="AL134" s="906">
        <v>0.8</v>
      </c>
      <c r="AM134" s="904" t="s">
        <v>130</v>
      </c>
      <c r="AN134" s="809" t="s">
        <v>84</v>
      </c>
      <c r="AO134" s="1249" t="s">
        <v>943</v>
      </c>
      <c r="AP134" s="450" t="s">
        <v>940</v>
      </c>
      <c r="AQ134" s="765" t="s">
        <v>104</v>
      </c>
      <c r="AR134" s="781" t="s">
        <v>61</v>
      </c>
      <c r="AS134" s="766">
        <v>0.25</v>
      </c>
      <c r="AT134" s="781" t="s">
        <v>56</v>
      </c>
      <c r="AU134" s="766">
        <v>0.15</v>
      </c>
      <c r="AV134" s="767">
        <v>0.4</v>
      </c>
      <c r="AW134" s="781" t="s">
        <v>57</v>
      </c>
      <c r="AX134" s="781" t="s">
        <v>58</v>
      </c>
      <c r="AY134" s="781" t="s">
        <v>59</v>
      </c>
      <c r="AZ134" s="767">
        <v>0.12</v>
      </c>
      <c r="BA134" s="768" t="s">
        <v>113</v>
      </c>
      <c r="BB134" s="767">
        <v>0.8</v>
      </c>
      <c r="BC134" s="768" t="s">
        <v>131</v>
      </c>
      <c r="BD134" s="769" t="s">
        <v>130</v>
      </c>
      <c r="BE134" s="896" t="s">
        <v>119</v>
      </c>
      <c r="BF134" s="945" t="s">
        <v>944</v>
      </c>
      <c r="BG134" s="945" t="s">
        <v>941</v>
      </c>
      <c r="BH134" s="888" t="s">
        <v>437</v>
      </c>
      <c r="BI134" s="935">
        <v>44593</v>
      </c>
      <c r="BJ134" s="935">
        <v>44895</v>
      </c>
      <c r="BK134" s="462"/>
      <c r="BL134" s="902" t="s">
        <v>945</v>
      </c>
    </row>
    <row r="135" spans="2:64" ht="162.75" customHeight="1" thickBot="1" x14ac:dyDescent="0.35">
      <c r="B135" s="929"/>
      <c r="C135" s="1122"/>
      <c r="D135" s="881"/>
      <c r="E135" s="913"/>
      <c r="F135" s="877"/>
      <c r="G135" s="932"/>
      <c r="H135" s="889"/>
      <c r="I135" s="889"/>
      <c r="J135" s="889"/>
      <c r="K135" s="895"/>
      <c r="L135" s="889"/>
      <c r="M135" s="893"/>
      <c r="N135" s="891"/>
      <c r="O135" s="796" t="s">
        <v>53</v>
      </c>
      <c r="P135" s="796" t="s">
        <v>53</v>
      </c>
      <c r="Q135" s="796" t="s">
        <v>53</v>
      </c>
      <c r="R135" s="796" t="s">
        <v>53</v>
      </c>
      <c r="S135" s="796" t="s">
        <v>53</v>
      </c>
      <c r="T135" s="796" t="s">
        <v>53</v>
      </c>
      <c r="U135" s="796" t="s">
        <v>53</v>
      </c>
      <c r="V135" s="796" t="s">
        <v>54</v>
      </c>
      <c r="W135" s="796" t="s">
        <v>54</v>
      </c>
      <c r="X135" s="796" t="s">
        <v>53</v>
      </c>
      <c r="Y135" s="796" t="s">
        <v>53</v>
      </c>
      <c r="Z135" s="796" t="s">
        <v>53</v>
      </c>
      <c r="AA135" s="796" t="s">
        <v>53</v>
      </c>
      <c r="AB135" s="796" t="s">
        <v>53</v>
      </c>
      <c r="AC135" s="796" t="s">
        <v>53</v>
      </c>
      <c r="AD135" s="796" t="s">
        <v>54</v>
      </c>
      <c r="AE135" s="796" t="s">
        <v>53</v>
      </c>
      <c r="AF135" s="796" t="s">
        <v>53</v>
      </c>
      <c r="AG135" s="796" t="s">
        <v>54</v>
      </c>
      <c r="AH135" s="797"/>
      <c r="AI135" s="889"/>
      <c r="AJ135" s="797"/>
      <c r="AK135" s="887"/>
      <c r="AL135" s="907"/>
      <c r="AM135" s="905"/>
      <c r="AN135" s="809" t="s">
        <v>348</v>
      </c>
      <c r="AO135" s="1249" t="s">
        <v>942</v>
      </c>
      <c r="AP135" s="450" t="s">
        <v>941</v>
      </c>
      <c r="AQ135" s="798" t="s">
        <v>106</v>
      </c>
      <c r="AR135" s="792" t="s">
        <v>55</v>
      </c>
      <c r="AS135" s="774">
        <v>0.1</v>
      </c>
      <c r="AT135" s="792" t="s">
        <v>56</v>
      </c>
      <c r="AU135" s="774">
        <v>0.15</v>
      </c>
      <c r="AV135" s="799">
        <v>0.25</v>
      </c>
      <c r="AW135" s="783" t="s">
        <v>57</v>
      </c>
      <c r="AX135" s="783" t="s">
        <v>58</v>
      </c>
      <c r="AY135" s="783" t="s">
        <v>59</v>
      </c>
      <c r="AZ135" s="794">
        <v>0.12</v>
      </c>
      <c r="BA135" s="800" t="s">
        <v>113</v>
      </c>
      <c r="BB135" s="777">
        <v>0.60000000000000009</v>
      </c>
      <c r="BC135" s="800" t="s">
        <v>124</v>
      </c>
      <c r="BD135" s="795" t="s">
        <v>127</v>
      </c>
      <c r="BE135" s="897"/>
      <c r="BF135" s="946"/>
      <c r="BG135" s="946"/>
      <c r="BH135" s="889"/>
      <c r="BI135" s="944"/>
      <c r="BJ135" s="944"/>
      <c r="BK135" s="464"/>
      <c r="BL135" s="903"/>
    </row>
    <row r="136" spans="2:64" ht="83.25" customHeight="1" thickBot="1" x14ac:dyDescent="0.35">
      <c r="B136" s="929"/>
      <c r="C136" s="1122"/>
      <c r="D136" s="881"/>
      <c r="E136" s="878" t="s">
        <v>50</v>
      </c>
      <c r="F136" s="876" t="s">
        <v>332</v>
      </c>
      <c r="G136" s="931" t="s">
        <v>1055</v>
      </c>
      <c r="H136" s="888" t="s">
        <v>166</v>
      </c>
      <c r="I136" s="894" t="s">
        <v>1056</v>
      </c>
      <c r="J136" s="894" t="s">
        <v>1057</v>
      </c>
      <c r="K136" s="894" t="s">
        <v>358</v>
      </c>
      <c r="L136" s="888" t="s">
        <v>64</v>
      </c>
      <c r="M136" s="892" t="s">
        <v>123</v>
      </c>
      <c r="N136" s="890">
        <v>0.6</v>
      </c>
      <c r="O136" s="763" t="s">
        <v>53</v>
      </c>
      <c r="P136" s="763" t="s">
        <v>53</v>
      </c>
      <c r="Q136" s="763" t="s">
        <v>53</v>
      </c>
      <c r="R136" s="763" t="s">
        <v>53</v>
      </c>
      <c r="S136" s="763" t="s">
        <v>53</v>
      </c>
      <c r="T136" s="763" t="s">
        <v>53</v>
      </c>
      <c r="U136" s="763" t="s">
        <v>53</v>
      </c>
      <c r="V136" s="763" t="s">
        <v>54</v>
      </c>
      <c r="W136" s="763" t="s">
        <v>54</v>
      </c>
      <c r="X136" s="763" t="s">
        <v>53</v>
      </c>
      <c r="Y136" s="763" t="s">
        <v>53</v>
      </c>
      <c r="Z136" s="763" t="s">
        <v>53</v>
      </c>
      <c r="AA136" s="763" t="s">
        <v>53</v>
      </c>
      <c r="AB136" s="763" t="s">
        <v>53</v>
      </c>
      <c r="AC136" s="763" t="s">
        <v>53</v>
      </c>
      <c r="AD136" s="763" t="s">
        <v>54</v>
      </c>
      <c r="AE136" s="763" t="s">
        <v>53</v>
      </c>
      <c r="AF136" s="763" t="s">
        <v>53</v>
      </c>
      <c r="AG136" s="763" t="s">
        <v>54</v>
      </c>
      <c r="AH136" s="764"/>
      <c r="AI136" s="888" t="s">
        <v>363</v>
      </c>
      <c r="AJ136" s="764"/>
      <c r="AK136" s="886" t="s">
        <v>131</v>
      </c>
      <c r="AL136" s="906">
        <v>0.8</v>
      </c>
      <c r="AM136" s="904" t="s">
        <v>130</v>
      </c>
      <c r="AN136" s="809" t="s">
        <v>84</v>
      </c>
      <c r="AO136" s="1249" t="s">
        <v>1058</v>
      </c>
      <c r="AP136" s="450" t="s">
        <v>1059</v>
      </c>
      <c r="AQ136" s="765" t="s">
        <v>104</v>
      </c>
      <c r="AR136" s="781" t="s">
        <v>62</v>
      </c>
      <c r="AS136" s="766">
        <v>0.15</v>
      </c>
      <c r="AT136" s="781" t="s">
        <v>56</v>
      </c>
      <c r="AU136" s="766">
        <v>0.15</v>
      </c>
      <c r="AV136" s="767">
        <v>0.3</v>
      </c>
      <c r="AW136" s="781" t="s">
        <v>57</v>
      </c>
      <c r="AX136" s="781" t="s">
        <v>58</v>
      </c>
      <c r="AY136" s="781" t="s">
        <v>59</v>
      </c>
      <c r="AZ136" s="767">
        <v>0.42</v>
      </c>
      <c r="BA136" s="768" t="s">
        <v>123</v>
      </c>
      <c r="BB136" s="767">
        <v>0.8</v>
      </c>
      <c r="BC136" s="768" t="s">
        <v>131</v>
      </c>
      <c r="BD136" s="769" t="s">
        <v>130</v>
      </c>
      <c r="BE136" s="896" t="s">
        <v>60</v>
      </c>
      <c r="BF136" s="462" t="s">
        <v>946</v>
      </c>
      <c r="BG136" s="793" t="s">
        <v>1060</v>
      </c>
      <c r="BH136" s="793" t="s">
        <v>437</v>
      </c>
      <c r="BI136" s="183">
        <v>44607</v>
      </c>
      <c r="BJ136" s="183">
        <v>44803</v>
      </c>
      <c r="BK136" s="462"/>
      <c r="BL136" s="902" t="s">
        <v>948</v>
      </c>
    </row>
    <row r="137" spans="2:64" ht="64.5" customHeight="1" thickBot="1" x14ac:dyDescent="0.35">
      <c r="B137" s="930"/>
      <c r="C137" s="1123"/>
      <c r="D137" s="882"/>
      <c r="E137" s="879"/>
      <c r="F137" s="877"/>
      <c r="G137" s="932"/>
      <c r="H137" s="889"/>
      <c r="I137" s="895"/>
      <c r="J137" s="895"/>
      <c r="K137" s="895"/>
      <c r="L137" s="889"/>
      <c r="M137" s="893"/>
      <c r="N137" s="891"/>
      <c r="O137" s="796" t="s">
        <v>53</v>
      </c>
      <c r="P137" s="796" t="s">
        <v>53</v>
      </c>
      <c r="Q137" s="796" t="s">
        <v>53</v>
      </c>
      <c r="R137" s="796" t="s">
        <v>53</v>
      </c>
      <c r="S137" s="796" t="s">
        <v>53</v>
      </c>
      <c r="T137" s="796" t="s">
        <v>53</v>
      </c>
      <c r="U137" s="796" t="s">
        <v>53</v>
      </c>
      <c r="V137" s="796" t="s">
        <v>54</v>
      </c>
      <c r="W137" s="796" t="s">
        <v>54</v>
      </c>
      <c r="X137" s="796" t="s">
        <v>53</v>
      </c>
      <c r="Y137" s="796" t="s">
        <v>53</v>
      </c>
      <c r="Z137" s="796" t="s">
        <v>53</v>
      </c>
      <c r="AA137" s="796" t="s">
        <v>53</v>
      </c>
      <c r="AB137" s="796" t="s">
        <v>53</v>
      </c>
      <c r="AC137" s="796" t="s">
        <v>53</v>
      </c>
      <c r="AD137" s="796" t="s">
        <v>54</v>
      </c>
      <c r="AE137" s="796" t="s">
        <v>53</v>
      </c>
      <c r="AF137" s="796" t="s">
        <v>53</v>
      </c>
      <c r="AG137" s="796" t="s">
        <v>54</v>
      </c>
      <c r="AH137" s="797"/>
      <c r="AI137" s="889"/>
      <c r="AJ137" s="797"/>
      <c r="AK137" s="887"/>
      <c r="AL137" s="907"/>
      <c r="AM137" s="905"/>
      <c r="AN137" s="809" t="s">
        <v>348</v>
      </c>
      <c r="AO137" s="701" t="s">
        <v>1061</v>
      </c>
      <c r="AP137" s="450" t="s">
        <v>1062</v>
      </c>
      <c r="AQ137" s="798" t="s">
        <v>106</v>
      </c>
      <c r="AR137" s="792" t="s">
        <v>55</v>
      </c>
      <c r="AS137" s="774">
        <v>0.1</v>
      </c>
      <c r="AT137" s="792" t="s">
        <v>56</v>
      </c>
      <c r="AU137" s="774">
        <v>0.15</v>
      </c>
      <c r="AV137" s="799">
        <v>0.25</v>
      </c>
      <c r="AW137" s="792" t="s">
        <v>73</v>
      </c>
      <c r="AX137" s="792" t="s">
        <v>65</v>
      </c>
      <c r="AY137" s="792" t="s">
        <v>59</v>
      </c>
      <c r="AZ137" s="794">
        <v>0.42</v>
      </c>
      <c r="BA137" s="800" t="s">
        <v>123</v>
      </c>
      <c r="BB137" s="777">
        <v>0.60000000000000009</v>
      </c>
      <c r="BC137" s="800" t="s">
        <v>124</v>
      </c>
      <c r="BD137" s="795" t="s">
        <v>127</v>
      </c>
      <c r="BE137" s="897"/>
      <c r="BF137" s="464" t="s">
        <v>1063</v>
      </c>
      <c r="BG137" s="771" t="s">
        <v>1060</v>
      </c>
      <c r="BH137" s="771" t="s">
        <v>947</v>
      </c>
      <c r="BI137" s="185">
        <v>44593</v>
      </c>
      <c r="BJ137" s="185">
        <v>44895</v>
      </c>
      <c r="BK137" s="464"/>
      <c r="BL137" s="903"/>
    </row>
    <row r="138" spans="2:64" ht="156.75" customHeight="1" thickBot="1" x14ac:dyDescent="0.35">
      <c r="B138" s="931" t="s">
        <v>163</v>
      </c>
      <c r="C138" s="880" t="s">
        <v>220</v>
      </c>
      <c r="D138" s="880" t="s">
        <v>226</v>
      </c>
      <c r="E138" s="717" t="s">
        <v>50</v>
      </c>
      <c r="F138" s="844" t="s">
        <v>318</v>
      </c>
      <c r="G138" s="481" t="s">
        <v>535</v>
      </c>
      <c r="H138" s="811" t="s">
        <v>68</v>
      </c>
      <c r="I138" s="477" t="s">
        <v>536</v>
      </c>
      <c r="J138" s="477" t="s">
        <v>1064</v>
      </c>
      <c r="K138" s="812" t="s">
        <v>102</v>
      </c>
      <c r="L138" s="811" t="s">
        <v>168</v>
      </c>
      <c r="M138" s="813" t="s">
        <v>113</v>
      </c>
      <c r="N138" s="814">
        <v>0.2</v>
      </c>
      <c r="O138" s="815" t="s">
        <v>53</v>
      </c>
      <c r="P138" s="815" t="s">
        <v>53</v>
      </c>
      <c r="Q138" s="815" t="s">
        <v>53</v>
      </c>
      <c r="R138" s="815" t="s">
        <v>53</v>
      </c>
      <c r="S138" s="815" t="s">
        <v>53</v>
      </c>
      <c r="T138" s="815" t="s">
        <v>53</v>
      </c>
      <c r="U138" s="815" t="s">
        <v>53</v>
      </c>
      <c r="V138" s="815" t="s">
        <v>54</v>
      </c>
      <c r="W138" s="815" t="s">
        <v>54</v>
      </c>
      <c r="X138" s="815" t="s">
        <v>53</v>
      </c>
      <c r="Y138" s="815" t="s">
        <v>53</v>
      </c>
      <c r="Z138" s="815" t="s">
        <v>53</v>
      </c>
      <c r="AA138" s="815" t="s">
        <v>53</v>
      </c>
      <c r="AB138" s="815" t="s">
        <v>53</v>
      </c>
      <c r="AC138" s="815" t="s">
        <v>53</v>
      </c>
      <c r="AD138" s="815" t="s">
        <v>54</v>
      </c>
      <c r="AE138" s="815" t="s">
        <v>53</v>
      </c>
      <c r="AF138" s="815" t="s">
        <v>53</v>
      </c>
      <c r="AG138" s="815" t="s">
        <v>54</v>
      </c>
      <c r="AH138" s="816"/>
      <c r="AI138" s="811" t="s">
        <v>362</v>
      </c>
      <c r="AJ138" s="816"/>
      <c r="AK138" s="817" t="s">
        <v>124</v>
      </c>
      <c r="AL138" s="818">
        <v>0.6</v>
      </c>
      <c r="AM138" s="829" t="s">
        <v>127</v>
      </c>
      <c r="AN138" s="809" t="s">
        <v>84</v>
      </c>
      <c r="AO138" s="313" t="s">
        <v>574</v>
      </c>
      <c r="AP138" s="450" t="s">
        <v>1065</v>
      </c>
      <c r="AQ138" s="702" t="s">
        <v>104</v>
      </c>
      <c r="AR138" s="668" t="s">
        <v>61</v>
      </c>
      <c r="AS138" s="664">
        <v>0.25</v>
      </c>
      <c r="AT138" s="668" t="s">
        <v>56</v>
      </c>
      <c r="AU138" s="664">
        <v>0.15</v>
      </c>
      <c r="AV138" s="683">
        <v>0.4</v>
      </c>
      <c r="AW138" s="668" t="s">
        <v>57</v>
      </c>
      <c r="AX138" s="668" t="s">
        <v>58</v>
      </c>
      <c r="AY138" s="668" t="s">
        <v>59</v>
      </c>
      <c r="AZ138" s="683">
        <v>0.12</v>
      </c>
      <c r="BA138" s="684" t="s">
        <v>113</v>
      </c>
      <c r="BB138" s="683">
        <v>0.6</v>
      </c>
      <c r="BC138" s="684" t="s">
        <v>124</v>
      </c>
      <c r="BD138" s="685" t="s">
        <v>127</v>
      </c>
      <c r="BE138" s="668" t="s">
        <v>60</v>
      </c>
      <c r="BF138" s="669" t="s">
        <v>781</v>
      </c>
      <c r="BG138" s="669" t="s">
        <v>780</v>
      </c>
      <c r="BH138" s="669" t="s">
        <v>606</v>
      </c>
      <c r="BI138" s="686">
        <v>44576</v>
      </c>
      <c r="BJ138" s="686">
        <v>44925</v>
      </c>
      <c r="BK138" s="368"/>
      <c r="BL138" s="1282" t="s">
        <v>1066</v>
      </c>
    </row>
    <row r="139" spans="2:64" ht="73.5" customHeight="1" thickBot="1" x14ac:dyDescent="0.35">
      <c r="B139" s="947"/>
      <c r="C139" s="881"/>
      <c r="D139" s="881"/>
      <c r="E139" s="878" t="s">
        <v>74</v>
      </c>
      <c r="F139" s="876" t="s">
        <v>320</v>
      </c>
      <c r="G139" s="931" t="s">
        <v>1067</v>
      </c>
      <c r="H139" s="888" t="s">
        <v>68</v>
      </c>
      <c r="I139" s="894" t="s">
        <v>550</v>
      </c>
      <c r="J139" s="894" t="s">
        <v>1068</v>
      </c>
      <c r="K139" s="894" t="s">
        <v>102</v>
      </c>
      <c r="L139" s="888" t="s">
        <v>72</v>
      </c>
      <c r="M139" s="892" t="s">
        <v>90</v>
      </c>
      <c r="N139" s="890">
        <v>0.4</v>
      </c>
      <c r="O139" s="763" t="s">
        <v>53</v>
      </c>
      <c r="P139" s="763" t="s">
        <v>53</v>
      </c>
      <c r="Q139" s="763" t="s">
        <v>53</v>
      </c>
      <c r="R139" s="763" t="s">
        <v>53</v>
      </c>
      <c r="S139" s="763" t="s">
        <v>53</v>
      </c>
      <c r="T139" s="763" t="s">
        <v>53</v>
      </c>
      <c r="U139" s="763" t="s">
        <v>53</v>
      </c>
      <c r="V139" s="763" t="s">
        <v>54</v>
      </c>
      <c r="W139" s="763" t="s">
        <v>54</v>
      </c>
      <c r="X139" s="763" t="s">
        <v>53</v>
      </c>
      <c r="Y139" s="763" t="s">
        <v>53</v>
      </c>
      <c r="Z139" s="763" t="s">
        <v>53</v>
      </c>
      <c r="AA139" s="763" t="s">
        <v>53</v>
      </c>
      <c r="AB139" s="763" t="s">
        <v>53</v>
      </c>
      <c r="AC139" s="763" t="s">
        <v>53</v>
      </c>
      <c r="AD139" s="763" t="s">
        <v>54</v>
      </c>
      <c r="AE139" s="763" t="s">
        <v>53</v>
      </c>
      <c r="AF139" s="763" t="s">
        <v>53</v>
      </c>
      <c r="AG139" s="763" t="s">
        <v>54</v>
      </c>
      <c r="AH139" s="764"/>
      <c r="AI139" s="888" t="s">
        <v>361</v>
      </c>
      <c r="AJ139" s="764"/>
      <c r="AK139" s="886" t="s">
        <v>118</v>
      </c>
      <c r="AL139" s="906">
        <v>0.4</v>
      </c>
      <c r="AM139" s="904" t="s">
        <v>127</v>
      </c>
      <c r="AN139" s="216" t="s">
        <v>84</v>
      </c>
      <c r="AO139" s="315" t="s">
        <v>575</v>
      </c>
      <c r="AP139" s="450" t="s">
        <v>552</v>
      </c>
      <c r="AQ139" s="136" t="s">
        <v>104</v>
      </c>
      <c r="AR139" s="781" t="s">
        <v>62</v>
      </c>
      <c r="AS139" s="766">
        <v>0.15</v>
      </c>
      <c r="AT139" s="781" t="s">
        <v>56</v>
      </c>
      <c r="AU139" s="766">
        <v>0.15</v>
      </c>
      <c r="AV139" s="767">
        <v>0.3</v>
      </c>
      <c r="AW139" s="781" t="s">
        <v>57</v>
      </c>
      <c r="AX139" s="781" t="s">
        <v>58</v>
      </c>
      <c r="AY139" s="781" t="s">
        <v>59</v>
      </c>
      <c r="AZ139" s="767">
        <v>0.28000000000000003</v>
      </c>
      <c r="BA139" s="768" t="s">
        <v>90</v>
      </c>
      <c r="BB139" s="767">
        <v>0.4</v>
      </c>
      <c r="BC139" s="768" t="s">
        <v>118</v>
      </c>
      <c r="BD139" s="769" t="s">
        <v>127</v>
      </c>
      <c r="BE139" s="896" t="s">
        <v>115</v>
      </c>
      <c r="BF139" s="898" t="s">
        <v>389</v>
      </c>
      <c r="BG139" s="898" t="s">
        <v>389</v>
      </c>
      <c r="BH139" s="898" t="s">
        <v>389</v>
      </c>
      <c r="BI139" s="898" t="s">
        <v>389</v>
      </c>
      <c r="BJ139" s="898" t="s">
        <v>389</v>
      </c>
      <c r="BK139" s="898" t="s">
        <v>389</v>
      </c>
      <c r="BL139" s="902" t="s">
        <v>1069</v>
      </c>
    </row>
    <row r="140" spans="2:64" ht="158.25" customHeight="1" thickTop="1" thickBot="1" x14ac:dyDescent="0.35">
      <c r="B140" s="947"/>
      <c r="C140" s="881"/>
      <c r="D140" s="881"/>
      <c r="E140" s="912"/>
      <c r="F140" s="911"/>
      <c r="G140" s="947"/>
      <c r="H140" s="909"/>
      <c r="I140" s="908"/>
      <c r="J140" s="908"/>
      <c r="K140" s="908"/>
      <c r="L140" s="909"/>
      <c r="M140" s="925"/>
      <c r="N140" s="924"/>
      <c r="O140" s="745" t="s">
        <v>53</v>
      </c>
      <c r="P140" s="745" t="s">
        <v>53</v>
      </c>
      <c r="Q140" s="745" t="s">
        <v>53</v>
      </c>
      <c r="R140" s="745" t="s">
        <v>53</v>
      </c>
      <c r="S140" s="745" t="s">
        <v>53</v>
      </c>
      <c r="T140" s="745" t="s">
        <v>53</v>
      </c>
      <c r="U140" s="745" t="s">
        <v>53</v>
      </c>
      <c r="V140" s="745" t="s">
        <v>54</v>
      </c>
      <c r="W140" s="745" t="s">
        <v>54</v>
      </c>
      <c r="X140" s="745" t="s">
        <v>53</v>
      </c>
      <c r="Y140" s="745" t="s">
        <v>53</v>
      </c>
      <c r="Z140" s="745" t="s">
        <v>53</v>
      </c>
      <c r="AA140" s="745" t="s">
        <v>53</v>
      </c>
      <c r="AB140" s="745" t="s">
        <v>53</v>
      </c>
      <c r="AC140" s="745" t="s">
        <v>53</v>
      </c>
      <c r="AD140" s="745" t="s">
        <v>54</v>
      </c>
      <c r="AE140" s="745" t="s">
        <v>53</v>
      </c>
      <c r="AF140" s="745" t="s">
        <v>53</v>
      </c>
      <c r="AG140" s="745" t="s">
        <v>54</v>
      </c>
      <c r="AH140" s="736"/>
      <c r="AI140" s="909"/>
      <c r="AJ140" s="736"/>
      <c r="AK140" s="922"/>
      <c r="AL140" s="921"/>
      <c r="AM140" s="1297"/>
      <c r="AN140" s="216" t="s">
        <v>348</v>
      </c>
      <c r="AO140" s="314" t="s">
        <v>576</v>
      </c>
      <c r="AP140" s="450" t="s">
        <v>1070</v>
      </c>
      <c r="AQ140" s="632" t="s">
        <v>104</v>
      </c>
      <c r="AR140" s="782" t="s">
        <v>62</v>
      </c>
      <c r="AS140" s="738">
        <v>0.15</v>
      </c>
      <c r="AT140" s="782" t="s">
        <v>56</v>
      </c>
      <c r="AU140" s="738">
        <v>0.15</v>
      </c>
      <c r="AV140" s="739">
        <v>0.3</v>
      </c>
      <c r="AW140" s="782" t="s">
        <v>57</v>
      </c>
      <c r="AX140" s="782" t="s">
        <v>58</v>
      </c>
      <c r="AY140" s="782" t="s">
        <v>59</v>
      </c>
      <c r="AZ140" s="751">
        <v>0.19600000000000001</v>
      </c>
      <c r="BA140" s="740" t="s">
        <v>113</v>
      </c>
      <c r="BB140" s="739">
        <v>0.4</v>
      </c>
      <c r="BC140" s="740" t="s">
        <v>118</v>
      </c>
      <c r="BD140" s="741" t="s">
        <v>90</v>
      </c>
      <c r="BE140" s="917"/>
      <c r="BF140" s="915"/>
      <c r="BG140" s="915"/>
      <c r="BH140" s="915"/>
      <c r="BI140" s="915"/>
      <c r="BJ140" s="915"/>
      <c r="BK140" s="915"/>
      <c r="BL140" s="914"/>
    </row>
    <row r="141" spans="2:64" ht="87.75" thickBot="1" x14ac:dyDescent="0.35">
      <c r="B141" s="947"/>
      <c r="C141" s="881"/>
      <c r="D141" s="881"/>
      <c r="E141" s="913"/>
      <c r="F141" s="877"/>
      <c r="G141" s="932"/>
      <c r="H141" s="889"/>
      <c r="I141" s="895"/>
      <c r="J141" s="895"/>
      <c r="K141" s="895"/>
      <c r="L141" s="889"/>
      <c r="M141" s="893"/>
      <c r="N141" s="891"/>
      <c r="O141" s="772" t="s">
        <v>53</v>
      </c>
      <c r="P141" s="772" t="s">
        <v>53</v>
      </c>
      <c r="Q141" s="772" t="s">
        <v>53</v>
      </c>
      <c r="R141" s="772" t="s">
        <v>53</v>
      </c>
      <c r="S141" s="772" t="s">
        <v>53</v>
      </c>
      <c r="T141" s="772" t="s">
        <v>53</v>
      </c>
      <c r="U141" s="772" t="s">
        <v>53</v>
      </c>
      <c r="V141" s="772" t="s">
        <v>54</v>
      </c>
      <c r="W141" s="772" t="s">
        <v>54</v>
      </c>
      <c r="X141" s="772" t="s">
        <v>53</v>
      </c>
      <c r="Y141" s="772" t="s">
        <v>53</v>
      </c>
      <c r="Z141" s="772" t="s">
        <v>53</v>
      </c>
      <c r="AA141" s="772" t="s">
        <v>53</v>
      </c>
      <c r="AB141" s="772" t="s">
        <v>53</v>
      </c>
      <c r="AC141" s="772" t="s">
        <v>53</v>
      </c>
      <c r="AD141" s="772" t="s">
        <v>54</v>
      </c>
      <c r="AE141" s="772" t="s">
        <v>53</v>
      </c>
      <c r="AF141" s="772" t="s">
        <v>53</v>
      </c>
      <c r="AG141" s="772" t="s">
        <v>54</v>
      </c>
      <c r="AH141" s="773"/>
      <c r="AI141" s="889"/>
      <c r="AJ141" s="773"/>
      <c r="AK141" s="887"/>
      <c r="AL141" s="907"/>
      <c r="AM141" s="905"/>
      <c r="AN141" s="809" t="s">
        <v>349</v>
      </c>
      <c r="AO141" s="316" t="s">
        <v>577</v>
      </c>
      <c r="AP141" s="450" t="s">
        <v>551</v>
      </c>
      <c r="AQ141" s="137" t="s">
        <v>104</v>
      </c>
      <c r="AR141" s="783" t="s">
        <v>62</v>
      </c>
      <c r="AS141" s="776">
        <v>0.15</v>
      </c>
      <c r="AT141" s="783" t="s">
        <v>56</v>
      </c>
      <c r="AU141" s="776">
        <v>0.15</v>
      </c>
      <c r="AV141" s="777">
        <v>0.3</v>
      </c>
      <c r="AW141" s="783" t="s">
        <v>57</v>
      </c>
      <c r="AX141" s="783" t="s">
        <v>58</v>
      </c>
      <c r="AY141" s="783" t="s">
        <v>59</v>
      </c>
      <c r="AZ141" s="794">
        <v>0.13720000000000002</v>
      </c>
      <c r="BA141" s="778" t="s">
        <v>113</v>
      </c>
      <c r="BB141" s="777">
        <v>0.4</v>
      </c>
      <c r="BC141" s="778" t="s">
        <v>118</v>
      </c>
      <c r="BD141" s="779" t="s">
        <v>90</v>
      </c>
      <c r="BE141" s="897"/>
      <c r="BF141" s="899"/>
      <c r="BG141" s="899"/>
      <c r="BH141" s="899"/>
      <c r="BI141" s="899"/>
      <c r="BJ141" s="899"/>
      <c r="BK141" s="899"/>
      <c r="BL141" s="903"/>
    </row>
    <row r="142" spans="2:64" ht="141.75" thickBot="1" x14ac:dyDescent="0.35">
      <c r="B142" s="947"/>
      <c r="C142" s="881"/>
      <c r="D142" s="881"/>
      <c r="E142" s="878" t="s">
        <v>50</v>
      </c>
      <c r="F142" s="876" t="s">
        <v>321</v>
      </c>
      <c r="G142" s="926" t="s">
        <v>578</v>
      </c>
      <c r="H142" s="888" t="s">
        <v>68</v>
      </c>
      <c r="I142" s="888" t="s">
        <v>579</v>
      </c>
      <c r="J142" s="945" t="s">
        <v>1071</v>
      </c>
      <c r="K142" s="894" t="s">
        <v>102</v>
      </c>
      <c r="L142" s="888" t="s">
        <v>72</v>
      </c>
      <c r="M142" s="892" t="s">
        <v>90</v>
      </c>
      <c r="N142" s="890">
        <v>0.4</v>
      </c>
      <c r="O142" s="755" t="s">
        <v>53</v>
      </c>
      <c r="P142" s="755" t="s">
        <v>53</v>
      </c>
      <c r="Q142" s="755" t="s">
        <v>53</v>
      </c>
      <c r="R142" s="755" t="s">
        <v>53</v>
      </c>
      <c r="S142" s="755" t="s">
        <v>53</v>
      </c>
      <c r="T142" s="755" t="s">
        <v>53</v>
      </c>
      <c r="U142" s="755" t="s">
        <v>53</v>
      </c>
      <c r="V142" s="755" t="s">
        <v>54</v>
      </c>
      <c r="W142" s="755" t="s">
        <v>54</v>
      </c>
      <c r="X142" s="755" t="s">
        <v>53</v>
      </c>
      <c r="Y142" s="755" t="s">
        <v>53</v>
      </c>
      <c r="Z142" s="755" t="s">
        <v>53</v>
      </c>
      <c r="AA142" s="755" t="s">
        <v>53</v>
      </c>
      <c r="AB142" s="755" t="s">
        <v>53</v>
      </c>
      <c r="AC142" s="755" t="s">
        <v>53</v>
      </c>
      <c r="AD142" s="755" t="s">
        <v>54</v>
      </c>
      <c r="AE142" s="755" t="s">
        <v>53</v>
      </c>
      <c r="AF142" s="755" t="s">
        <v>53</v>
      </c>
      <c r="AG142" s="755" t="s">
        <v>54</v>
      </c>
      <c r="AH142" s="756"/>
      <c r="AI142" s="888" t="s">
        <v>361</v>
      </c>
      <c r="AJ142" s="756"/>
      <c r="AK142" s="886" t="s">
        <v>118</v>
      </c>
      <c r="AL142" s="906">
        <v>0.4</v>
      </c>
      <c r="AM142" s="904" t="s">
        <v>127</v>
      </c>
      <c r="AN142" s="216" t="s">
        <v>84</v>
      </c>
      <c r="AO142" s="315" t="s">
        <v>1072</v>
      </c>
      <c r="AP142" s="450" t="s">
        <v>580</v>
      </c>
      <c r="AQ142" s="136" t="s">
        <v>104</v>
      </c>
      <c r="AR142" s="781" t="s">
        <v>61</v>
      </c>
      <c r="AS142" s="766">
        <v>0.25</v>
      </c>
      <c r="AT142" s="781" t="s">
        <v>69</v>
      </c>
      <c r="AU142" s="766">
        <v>0.25</v>
      </c>
      <c r="AV142" s="767">
        <v>0.5</v>
      </c>
      <c r="AW142" s="781" t="s">
        <v>57</v>
      </c>
      <c r="AX142" s="781" t="s">
        <v>58</v>
      </c>
      <c r="AY142" s="781" t="s">
        <v>59</v>
      </c>
      <c r="AZ142" s="767">
        <v>0.2</v>
      </c>
      <c r="BA142" s="768" t="s">
        <v>113</v>
      </c>
      <c r="BB142" s="767">
        <v>0.4</v>
      </c>
      <c r="BC142" s="768" t="s">
        <v>118</v>
      </c>
      <c r="BD142" s="769" t="s">
        <v>90</v>
      </c>
      <c r="BE142" s="896" t="s">
        <v>115</v>
      </c>
      <c r="BF142" s="898" t="s">
        <v>389</v>
      </c>
      <c r="BG142" s="898" t="s">
        <v>389</v>
      </c>
      <c r="BH142" s="898" t="s">
        <v>389</v>
      </c>
      <c r="BI142" s="898" t="s">
        <v>389</v>
      </c>
      <c r="BJ142" s="898" t="s">
        <v>389</v>
      </c>
      <c r="BK142" s="803"/>
      <c r="BL142" s="902" t="s">
        <v>1073</v>
      </c>
    </row>
    <row r="143" spans="2:64" ht="117" thickTop="1" thickBot="1" x14ac:dyDescent="0.35">
      <c r="B143" s="932"/>
      <c r="C143" s="882"/>
      <c r="D143" s="882"/>
      <c r="E143" s="879"/>
      <c r="F143" s="877"/>
      <c r="G143" s="927"/>
      <c r="H143" s="889"/>
      <c r="I143" s="889"/>
      <c r="J143" s="946"/>
      <c r="K143" s="895"/>
      <c r="L143" s="889"/>
      <c r="M143" s="893"/>
      <c r="N143" s="891"/>
      <c r="O143" s="772" t="s">
        <v>53</v>
      </c>
      <c r="P143" s="772" t="s">
        <v>53</v>
      </c>
      <c r="Q143" s="772" t="s">
        <v>53</v>
      </c>
      <c r="R143" s="772" t="s">
        <v>53</v>
      </c>
      <c r="S143" s="772" t="s">
        <v>53</v>
      </c>
      <c r="T143" s="772" t="s">
        <v>53</v>
      </c>
      <c r="U143" s="772" t="s">
        <v>53</v>
      </c>
      <c r="V143" s="772" t="s">
        <v>54</v>
      </c>
      <c r="W143" s="772" t="s">
        <v>54</v>
      </c>
      <c r="X143" s="772" t="s">
        <v>53</v>
      </c>
      <c r="Y143" s="772" t="s">
        <v>53</v>
      </c>
      <c r="Z143" s="772" t="s">
        <v>53</v>
      </c>
      <c r="AA143" s="772" t="s">
        <v>53</v>
      </c>
      <c r="AB143" s="772" t="s">
        <v>53</v>
      </c>
      <c r="AC143" s="772" t="s">
        <v>53</v>
      </c>
      <c r="AD143" s="772" t="s">
        <v>54</v>
      </c>
      <c r="AE143" s="772" t="s">
        <v>53</v>
      </c>
      <c r="AF143" s="772" t="s">
        <v>53</v>
      </c>
      <c r="AG143" s="772" t="s">
        <v>54</v>
      </c>
      <c r="AH143" s="773"/>
      <c r="AI143" s="889"/>
      <c r="AJ143" s="773"/>
      <c r="AK143" s="887"/>
      <c r="AL143" s="907"/>
      <c r="AM143" s="905"/>
      <c r="AN143" s="809" t="s">
        <v>348</v>
      </c>
      <c r="AO143" s="316" t="s">
        <v>582</v>
      </c>
      <c r="AP143" s="450" t="s">
        <v>581</v>
      </c>
      <c r="AQ143" s="137" t="s">
        <v>104</v>
      </c>
      <c r="AR143" s="783" t="s">
        <v>61</v>
      </c>
      <c r="AS143" s="776">
        <v>0.25</v>
      </c>
      <c r="AT143" s="783" t="s">
        <v>69</v>
      </c>
      <c r="AU143" s="776">
        <v>0.25</v>
      </c>
      <c r="AV143" s="777">
        <v>0.5</v>
      </c>
      <c r="AW143" s="783" t="s">
        <v>57</v>
      </c>
      <c r="AX143" s="783" t="s">
        <v>58</v>
      </c>
      <c r="AY143" s="783" t="s">
        <v>59</v>
      </c>
      <c r="AZ143" s="794">
        <v>0.1</v>
      </c>
      <c r="BA143" s="778" t="s">
        <v>113</v>
      </c>
      <c r="BB143" s="777">
        <v>0.4</v>
      </c>
      <c r="BC143" s="778" t="s">
        <v>118</v>
      </c>
      <c r="BD143" s="779" t="s">
        <v>90</v>
      </c>
      <c r="BE143" s="897"/>
      <c r="BF143" s="899"/>
      <c r="BG143" s="899"/>
      <c r="BH143" s="899"/>
      <c r="BI143" s="899"/>
      <c r="BJ143" s="899"/>
      <c r="BK143" s="804"/>
      <c r="BL143" s="903"/>
    </row>
    <row r="144" spans="2:64" ht="114.75" customHeight="1" x14ac:dyDescent="0.3">
      <c r="B144" s="931" t="s">
        <v>71</v>
      </c>
      <c r="C144" s="880" t="s">
        <v>221</v>
      </c>
      <c r="D144" s="880" t="s">
        <v>222</v>
      </c>
      <c r="E144" s="923" t="s">
        <v>50</v>
      </c>
      <c r="F144" s="876" t="s">
        <v>322</v>
      </c>
      <c r="G144" s="1317" t="s">
        <v>583</v>
      </c>
      <c r="H144" s="888" t="s">
        <v>68</v>
      </c>
      <c r="I144" s="978" t="s">
        <v>584</v>
      </c>
      <c r="J144" s="978" t="s">
        <v>585</v>
      </c>
      <c r="K144" s="894" t="s">
        <v>356</v>
      </c>
      <c r="L144" s="888" t="s">
        <v>168</v>
      </c>
      <c r="M144" s="892" t="s">
        <v>113</v>
      </c>
      <c r="N144" s="890">
        <v>0.2</v>
      </c>
      <c r="O144" s="763" t="s">
        <v>53</v>
      </c>
      <c r="P144" s="763" t="s">
        <v>53</v>
      </c>
      <c r="Q144" s="763" t="s">
        <v>53</v>
      </c>
      <c r="R144" s="763" t="s">
        <v>53</v>
      </c>
      <c r="S144" s="763" t="s">
        <v>53</v>
      </c>
      <c r="T144" s="763" t="s">
        <v>53</v>
      </c>
      <c r="U144" s="763" t="s">
        <v>53</v>
      </c>
      <c r="V144" s="763" t="s">
        <v>54</v>
      </c>
      <c r="W144" s="763" t="s">
        <v>54</v>
      </c>
      <c r="X144" s="763" t="s">
        <v>53</v>
      </c>
      <c r="Y144" s="763" t="s">
        <v>53</v>
      </c>
      <c r="Z144" s="763" t="s">
        <v>53</v>
      </c>
      <c r="AA144" s="763" t="s">
        <v>53</v>
      </c>
      <c r="AB144" s="763" t="s">
        <v>53</v>
      </c>
      <c r="AC144" s="763" t="s">
        <v>53</v>
      </c>
      <c r="AD144" s="763" t="s">
        <v>54</v>
      </c>
      <c r="AE144" s="763" t="s">
        <v>53</v>
      </c>
      <c r="AF144" s="763" t="s">
        <v>53</v>
      </c>
      <c r="AG144" s="763" t="s">
        <v>54</v>
      </c>
      <c r="AH144" s="764"/>
      <c r="AI144" s="888" t="s">
        <v>190</v>
      </c>
      <c r="AJ144" s="764"/>
      <c r="AK144" s="886" t="s">
        <v>156</v>
      </c>
      <c r="AL144" s="906">
        <v>1</v>
      </c>
      <c r="AM144" s="904" t="s">
        <v>91</v>
      </c>
      <c r="AN144" s="970" t="s">
        <v>84</v>
      </c>
      <c r="AO144" s="1320" t="s">
        <v>587</v>
      </c>
      <c r="AP144" s="974" t="s">
        <v>586</v>
      </c>
      <c r="AQ144" s="976" t="s">
        <v>106</v>
      </c>
      <c r="AR144" s="896" t="s">
        <v>55</v>
      </c>
      <c r="AS144" s="906">
        <v>0.1</v>
      </c>
      <c r="AT144" s="896" t="s">
        <v>56</v>
      </c>
      <c r="AU144" s="906">
        <v>0.15</v>
      </c>
      <c r="AV144" s="959">
        <v>0.25</v>
      </c>
      <c r="AW144" s="896" t="s">
        <v>57</v>
      </c>
      <c r="AX144" s="896" t="s">
        <v>65</v>
      </c>
      <c r="AY144" s="896" t="s">
        <v>59</v>
      </c>
      <c r="AZ144" s="959">
        <v>0.2</v>
      </c>
      <c r="BA144" s="957" t="s">
        <v>113</v>
      </c>
      <c r="BB144" s="959">
        <v>0.75</v>
      </c>
      <c r="BC144" s="957" t="s">
        <v>131</v>
      </c>
      <c r="BD144" s="961" t="s">
        <v>130</v>
      </c>
      <c r="BE144" s="896" t="s">
        <v>119</v>
      </c>
      <c r="BF144" s="852" t="s">
        <v>588</v>
      </c>
      <c r="BG144" s="849" t="s">
        <v>589</v>
      </c>
      <c r="BH144" s="849" t="s">
        <v>397</v>
      </c>
      <c r="BI144" s="859">
        <v>44562</v>
      </c>
      <c r="BJ144" s="859">
        <v>44925</v>
      </c>
      <c r="BK144" s="1276"/>
      <c r="BL144" s="902" t="s">
        <v>592</v>
      </c>
    </row>
    <row r="145" spans="2:64" ht="99.75" thickBot="1" x14ac:dyDescent="0.35">
      <c r="B145" s="947"/>
      <c r="C145" s="881"/>
      <c r="D145" s="881"/>
      <c r="E145" s="913"/>
      <c r="F145" s="877"/>
      <c r="G145" s="1319"/>
      <c r="H145" s="889"/>
      <c r="I145" s="979"/>
      <c r="J145" s="979"/>
      <c r="K145" s="895"/>
      <c r="L145" s="889"/>
      <c r="M145" s="893"/>
      <c r="N145" s="891"/>
      <c r="O145" s="772" t="s">
        <v>53</v>
      </c>
      <c r="P145" s="772" t="s">
        <v>53</v>
      </c>
      <c r="Q145" s="772" t="s">
        <v>53</v>
      </c>
      <c r="R145" s="772" t="s">
        <v>53</v>
      </c>
      <c r="S145" s="772" t="s">
        <v>53</v>
      </c>
      <c r="T145" s="772" t="s">
        <v>53</v>
      </c>
      <c r="U145" s="772" t="s">
        <v>53</v>
      </c>
      <c r="V145" s="772" t="s">
        <v>54</v>
      </c>
      <c r="W145" s="772" t="s">
        <v>54</v>
      </c>
      <c r="X145" s="772" t="s">
        <v>53</v>
      </c>
      <c r="Y145" s="772" t="s">
        <v>53</v>
      </c>
      <c r="Z145" s="772" t="s">
        <v>53</v>
      </c>
      <c r="AA145" s="772" t="s">
        <v>53</v>
      </c>
      <c r="AB145" s="772" t="s">
        <v>53</v>
      </c>
      <c r="AC145" s="772" t="s">
        <v>53</v>
      </c>
      <c r="AD145" s="772" t="s">
        <v>54</v>
      </c>
      <c r="AE145" s="772" t="s">
        <v>53</v>
      </c>
      <c r="AF145" s="772" t="s">
        <v>53</v>
      </c>
      <c r="AG145" s="772" t="s">
        <v>54</v>
      </c>
      <c r="AH145" s="773"/>
      <c r="AI145" s="889"/>
      <c r="AJ145" s="773"/>
      <c r="AK145" s="887"/>
      <c r="AL145" s="907"/>
      <c r="AM145" s="905"/>
      <c r="AN145" s="971"/>
      <c r="AO145" s="1321"/>
      <c r="AP145" s="975"/>
      <c r="AQ145" s="977"/>
      <c r="AR145" s="897"/>
      <c r="AS145" s="907"/>
      <c r="AT145" s="897"/>
      <c r="AU145" s="907"/>
      <c r="AV145" s="960"/>
      <c r="AW145" s="897"/>
      <c r="AX145" s="897"/>
      <c r="AY145" s="897"/>
      <c r="AZ145" s="960"/>
      <c r="BA145" s="958"/>
      <c r="BB145" s="960"/>
      <c r="BC145" s="958"/>
      <c r="BD145" s="962"/>
      <c r="BE145" s="897"/>
      <c r="BF145" s="771" t="s">
        <v>590</v>
      </c>
      <c r="BG145" s="771" t="s">
        <v>591</v>
      </c>
      <c r="BH145" s="771" t="s">
        <v>397</v>
      </c>
      <c r="BI145" s="185">
        <v>44562</v>
      </c>
      <c r="BJ145" s="185">
        <v>44925</v>
      </c>
      <c r="BK145" s="804"/>
      <c r="BL145" s="903"/>
    </row>
    <row r="146" spans="2:64" ht="87.75" customHeight="1" thickBot="1" x14ac:dyDescent="0.35">
      <c r="B146" s="947"/>
      <c r="C146" s="881"/>
      <c r="D146" s="881"/>
      <c r="E146" s="878" t="s">
        <v>74</v>
      </c>
      <c r="F146" s="876" t="s">
        <v>323</v>
      </c>
      <c r="G146" s="1317" t="s">
        <v>593</v>
      </c>
      <c r="H146" s="888" t="s">
        <v>68</v>
      </c>
      <c r="I146" s="1147" t="s">
        <v>594</v>
      </c>
      <c r="J146" s="1147" t="s">
        <v>595</v>
      </c>
      <c r="K146" s="894" t="s">
        <v>102</v>
      </c>
      <c r="L146" s="888" t="s">
        <v>72</v>
      </c>
      <c r="M146" s="892" t="s">
        <v>90</v>
      </c>
      <c r="N146" s="890">
        <v>0.4</v>
      </c>
      <c r="O146" s="755" t="s">
        <v>53</v>
      </c>
      <c r="P146" s="755" t="s">
        <v>53</v>
      </c>
      <c r="Q146" s="755" t="s">
        <v>53</v>
      </c>
      <c r="R146" s="755" t="s">
        <v>53</v>
      </c>
      <c r="S146" s="755" t="s">
        <v>53</v>
      </c>
      <c r="T146" s="755" t="s">
        <v>53</v>
      </c>
      <c r="U146" s="755" t="s">
        <v>53</v>
      </c>
      <c r="V146" s="755" t="s">
        <v>54</v>
      </c>
      <c r="W146" s="755" t="s">
        <v>54</v>
      </c>
      <c r="X146" s="755" t="s">
        <v>53</v>
      </c>
      <c r="Y146" s="755" t="s">
        <v>53</v>
      </c>
      <c r="Z146" s="755" t="s">
        <v>53</v>
      </c>
      <c r="AA146" s="755" t="s">
        <v>53</v>
      </c>
      <c r="AB146" s="755" t="s">
        <v>53</v>
      </c>
      <c r="AC146" s="755" t="s">
        <v>53</v>
      </c>
      <c r="AD146" s="755" t="s">
        <v>54</v>
      </c>
      <c r="AE146" s="755" t="s">
        <v>53</v>
      </c>
      <c r="AF146" s="755" t="s">
        <v>53</v>
      </c>
      <c r="AG146" s="755" t="s">
        <v>54</v>
      </c>
      <c r="AH146" s="756"/>
      <c r="AI146" s="888" t="s">
        <v>362</v>
      </c>
      <c r="AJ146" s="756"/>
      <c r="AK146" s="886" t="s">
        <v>124</v>
      </c>
      <c r="AL146" s="906">
        <v>0.6</v>
      </c>
      <c r="AM146" s="904" t="s">
        <v>127</v>
      </c>
      <c r="AN146" s="216" t="s">
        <v>84</v>
      </c>
      <c r="AO146" s="847" t="s">
        <v>598</v>
      </c>
      <c r="AP146" s="450" t="s">
        <v>596</v>
      </c>
      <c r="AQ146" s="765" t="s">
        <v>104</v>
      </c>
      <c r="AR146" s="781" t="s">
        <v>61</v>
      </c>
      <c r="AS146" s="766">
        <v>0.25</v>
      </c>
      <c r="AT146" s="781" t="s">
        <v>56</v>
      </c>
      <c r="AU146" s="766">
        <v>0.15</v>
      </c>
      <c r="AV146" s="767">
        <v>0.4</v>
      </c>
      <c r="AW146" s="781" t="s">
        <v>57</v>
      </c>
      <c r="AX146" s="781" t="s">
        <v>65</v>
      </c>
      <c r="AY146" s="781" t="s">
        <v>59</v>
      </c>
      <c r="AZ146" s="767">
        <v>0.24</v>
      </c>
      <c r="BA146" s="768" t="s">
        <v>90</v>
      </c>
      <c r="BB146" s="767">
        <v>0.6</v>
      </c>
      <c r="BC146" s="768" t="s">
        <v>124</v>
      </c>
      <c r="BD146" s="769" t="s">
        <v>127</v>
      </c>
      <c r="BE146" s="896" t="s">
        <v>60</v>
      </c>
      <c r="BF146" s="318" t="s">
        <v>601</v>
      </c>
      <c r="BG146" s="763" t="s">
        <v>602</v>
      </c>
      <c r="BH146" s="763" t="s">
        <v>437</v>
      </c>
      <c r="BI146" s="704">
        <v>44562</v>
      </c>
      <c r="BJ146" s="704">
        <v>44925</v>
      </c>
      <c r="BK146" s="790"/>
      <c r="BL146" s="967" t="s">
        <v>607</v>
      </c>
    </row>
    <row r="147" spans="2:64" ht="120.75" thickTop="1" thickBot="1" x14ac:dyDescent="0.35">
      <c r="B147" s="947"/>
      <c r="C147" s="881"/>
      <c r="D147" s="881"/>
      <c r="E147" s="912"/>
      <c r="F147" s="911"/>
      <c r="G147" s="1318"/>
      <c r="H147" s="909"/>
      <c r="I147" s="966"/>
      <c r="J147" s="966"/>
      <c r="K147" s="908"/>
      <c r="L147" s="909"/>
      <c r="M147" s="925"/>
      <c r="N147" s="924"/>
      <c r="O147" s="745" t="s">
        <v>53</v>
      </c>
      <c r="P147" s="745" t="s">
        <v>53</v>
      </c>
      <c r="Q147" s="745" t="s">
        <v>53</v>
      </c>
      <c r="R147" s="745" t="s">
        <v>53</v>
      </c>
      <c r="S147" s="745" t="s">
        <v>53</v>
      </c>
      <c r="T147" s="745" t="s">
        <v>53</v>
      </c>
      <c r="U147" s="745" t="s">
        <v>53</v>
      </c>
      <c r="V147" s="745" t="s">
        <v>54</v>
      </c>
      <c r="W147" s="745" t="s">
        <v>54</v>
      </c>
      <c r="X147" s="745" t="s">
        <v>53</v>
      </c>
      <c r="Y147" s="745" t="s">
        <v>53</v>
      </c>
      <c r="Z147" s="745" t="s">
        <v>53</v>
      </c>
      <c r="AA147" s="745" t="s">
        <v>53</v>
      </c>
      <c r="AB147" s="745" t="s">
        <v>53</v>
      </c>
      <c r="AC147" s="745" t="s">
        <v>53</v>
      </c>
      <c r="AD147" s="745" t="s">
        <v>54</v>
      </c>
      <c r="AE147" s="745" t="s">
        <v>53</v>
      </c>
      <c r="AF147" s="745" t="s">
        <v>53</v>
      </c>
      <c r="AG147" s="745" t="s">
        <v>54</v>
      </c>
      <c r="AH147" s="736"/>
      <c r="AI147" s="909"/>
      <c r="AJ147" s="736"/>
      <c r="AK147" s="922"/>
      <c r="AL147" s="921"/>
      <c r="AM147" s="1297"/>
      <c r="AN147" s="216" t="s">
        <v>348</v>
      </c>
      <c r="AO147" s="465" t="s">
        <v>599</v>
      </c>
      <c r="AP147" s="455" t="s">
        <v>597</v>
      </c>
      <c r="AQ147" s="416" t="s">
        <v>104</v>
      </c>
      <c r="AR147" s="782" t="s">
        <v>62</v>
      </c>
      <c r="AS147" s="738">
        <v>0.15</v>
      </c>
      <c r="AT147" s="782" t="s">
        <v>56</v>
      </c>
      <c r="AU147" s="738">
        <v>0.15</v>
      </c>
      <c r="AV147" s="739">
        <v>0.3</v>
      </c>
      <c r="AW147" s="782" t="s">
        <v>57</v>
      </c>
      <c r="AX147" s="782" t="s">
        <v>65</v>
      </c>
      <c r="AY147" s="782" t="s">
        <v>59</v>
      </c>
      <c r="AZ147" s="751">
        <v>0.16799999999999998</v>
      </c>
      <c r="BA147" s="740" t="s">
        <v>113</v>
      </c>
      <c r="BB147" s="739">
        <v>0.6</v>
      </c>
      <c r="BC147" s="740" t="s">
        <v>124</v>
      </c>
      <c r="BD147" s="741" t="s">
        <v>127</v>
      </c>
      <c r="BE147" s="917"/>
      <c r="BF147" s="413" t="s">
        <v>603</v>
      </c>
      <c r="BG147" s="320" t="s">
        <v>604</v>
      </c>
      <c r="BH147" s="745" t="s">
        <v>382</v>
      </c>
      <c r="BI147" s="319">
        <v>44562</v>
      </c>
      <c r="BJ147" s="319">
        <v>44925</v>
      </c>
      <c r="BK147" s="737"/>
      <c r="BL147" s="968"/>
    </row>
    <row r="148" spans="2:64" ht="74.25" thickTop="1" thickBot="1" x14ac:dyDescent="0.35">
      <c r="B148" s="947"/>
      <c r="C148" s="881"/>
      <c r="D148" s="881"/>
      <c r="E148" s="913"/>
      <c r="F148" s="877"/>
      <c r="G148" s="1319"/>
      <c r="H148" s="889"/>
      <c r="I148" s="1148"/>
      <c r="J148" s="1148"/>
      <c r="K148" s="895"/>
      <c r="L148" s="889"/>
      <c r="M148" s="893"/>
      <c r="N148" s="891"/>
      <c r="O148" s="784" t="s">
        <v>53</v>
      </c>
      <c r="P148" s="784" t="s">
        <v>53</v>
      </c>
      <c r="Q148" s="784" t="s">
        <v>53</v>
      </c>
      <c r="R148" s="784" t="s">
        <v>53</v>
      </c>
      <c r="S148" s="784" t="s">
        <v>53</v>
      </c>
      <c r="T148" s="784" t="s">
        <v>53</v>
      </c>
      <c r="U148" s="784" t="s">
        <v>53</v>
      </c>
      <c r="V148" s="784" t="s">
        <v>54</v>
      </c>
      <c r="W148" s="784" t="s">
        <v>54</v>
      </c>
      <c r="X148" s="784" t="s">
        <v>53</v>
      </c>
      <c r="Y148" s="784" t="s">
        <v>53</v>
      </c>
      <c r="Z148" s="784" t="s">
        <v>53</v>
      </c>
      <c r="AA148" s="784" t="s">
        <v>53</v>
      </c>
      <c r="AB148" s="784" t="s">
        <v>53</v>
      </c>
      <c r="AC148" s="784" t="s">
        <v>53</v>
      </c>
      <c r="AD148" s="784" t="s">
        <v>54</v>
      </c>
      <c r="AE148" s="784" t="s">
        <v>53</v>
      </c>
      <c r="AF148" s="784" t="s">
        <v>53</v>
      </c>
      <c r="AG148" s="784" t="s">
        <v>54</v>
      </c>
      <c r="AH148" s="785"/>
      <c r="AI148" s="889"/>
      <c r="AJ148" s="785"/>
      <c r="AK148" s="887"/>
      <c r="AL148" s="907"/>
      <c r="AM148" s="905"/>
      <c r="AN148" s="808" t="s">
        <v>349</v>
      </c>
      <c r="AO148" s="316" t="s">
        <v>600</v>
      </c>
      <c r="AP148" s="450" t="s">
        <v>596</v>
      </c>
      <c r="AQ148" s="775" t="s">
        <v>104</v>
      </c>
      <c r="AR148" s="783" t="s">
        <v>62</v>
      </c>
      <c r="AS148" s="776">
        <v>0.15</v>
      </c>
      <c r="AT148" s="783" t="s">
        <v>56</v>
      </c>
      <c r="AU148" s="776">
        <v>0.15</v>
      </c>
      <c r="AV148" s="777">
        <v>0.3</v>
      </c>
      <c r="AW148" s="783" t="s">
        <v>57</v>
      </c>
      <c r="AX148" s="783" t="s">
        <v>65</v>
      </c>
      <c r="AY148" s="783" t="s">
        <v>59</v>
      </c>
      <c r="AZ148" s="794">
        <v>0.11759999999999998</v>
      </c>
      <c r="BA148" s="778" t="s">
        <v>113</v>
      </c>
      <c r="BB148" s="777">
        <v>0.6</v>
      </c>
      <c r="BC148" s="778" t="s">
        <v>124</v>
      </c>
      <c r="BD148" s="779" t="s">
        <v>127</v>
      </c>
      <c r="BE148" s="897"/>
      <c r="BF148" s="321" t="s">
        <v>605</v>
      </c>
      <c r="BG148" s="772" t="s">
        <v>602</v>
      </c>
      <c r="BH148" s="772" t="s">
        <v>606</v>
      </c>
      <c r="BI148" s="267">
        <v>44562</v>
      </c>
      <c r="BJ148" s="267">
        <v>44925</v>
      </c>
      <c r="BK148" s="780"/>
      <c r="BL148" s="969"/>
    </row>
    <row r="149" spans="2:64" ht="93.75" customHeight="1" x14ac:dyDescent="0.3">
      <c r="B149" s="947"/>
      <c r="C149" s="881"/>
      <c r="D149" s="881"/>
      <c r="E149" s="878" t="s">
        <v>347</v>
      </c>
      <c r="F149" s="876" t="s">
        <v>330</v>
      </c>
      <c r="G149" s="931" t="s">
        <v>688</v>
      </c>
      <c r="H149" s="888" t="s">
        <v>68</v>
      </c>
      <c r="I149" s="894" t="s">
        <v>1074</v>
      </c>
      <c r="J149" s="894" t="s">
        <v>689</v>
      </c>
      <c r="K149" s="894" t="s">
        <v>356</v>
      </c>
      <c r="L149" s="888" t="s">
        <v>64</v>
      </c>
      <c r="M149" s="892" t="s">
        <v>123</v>
      </c>
      <c r="N149" s="890">
        <v>0.6</v>
      </c>
      <c r="O149" s="763" t="s">
        <v>53</v>
      </c>
      <c r="P149" s="763" t="s">
        <v>53</v>
      </c>
      <c r="Q149" s="763" t="s">
        <v>53</v>
      </c>
      <c r="R149" s="763" t="s">
        <v>53</v>
      </c>
      <c r="S149" s="763" t="s">
        <v>53</v>
      </c>
      <c r="T149" s="763" t="s">
        <v>53</v>
      </c>
      <c r="U149" s="763" t="s">
        <v>53</v>
      </c>
      <c r="V149" s="763" t="s">
        <v>54</v>
      </c>
      <c r="W149" s="763" t="s">
        <v>54</v>
      </c>
      <c r="X149" s="763" t="s">
        <v>53</v>
      </c>
      <c r="Y149" s="763" t="s">
        <v>53</v>
      </c>
      <c r="Z149" s="763" t="s">
        <v>53</v>
      </c>
      <c r="AA149" s="763" t="s">
        <v>53</v>
      </c>
      <c r="AB149" s="763" t="s">
        <v>53</v>
      </c>
      <c r="AC149" s="763" t="s">
        <v>53</v>
      </c>
      <c r="AD149" s="763" t="s">
        <v>54</v>
      </c>
      <c r="AE149" s="763" t="s">
        <v>53</v>
      </c>
      <c r="AF149" s="763" t="s">
        <v>53</v>
      </c>
      <c r="AG149" s="763" t="s">
        <v>54</v>
      </c>
      <c r="AH149" s="764"/>
      <c r="AI149" s="888" t="s">
        <v>363</v>
      </c>
      <c r="AJ149" s="764"/>
      <c r="AK149" s="886" t="s">
        <v>131</v>
      </c>
      <c r="AL149" s="906">
        <v>0.8</v>
      </c>
      <c r="AM149" s="904" t="s">
        <v>130</v>
      </c>
      <c r="AN149" s="970" t="s">
        <v>84</v>
      </c>
      <c r="AO149" s="1099" t="s">
        <v>690</v>
      </c>
      <c r="AP149" s="974" t="s">
        <v>586</v>
      </c>
      <c r="AQ149" s="976" t="s">
        <v>104</v>
      </c>
      <c r="AR149" s="896" t="s">
        <v>62</v>
      </c>
      <c r="AS149" s="906">
        <v>0.15</v>
      </c>
      <c r="AT149" s="896" t="s">
        <v>56</v>
      </c>
      <c r="AU149" s="906">
        <v>0.15</v>
      </c>
      <c r="AV149" s="959">
        <v>0.3</v>
      </c>
      <c r="AW149" s="896" t="s">
        <v>57</v>
      </c>
      <c r="AX149" s="896" t="s">
        <v>65</v>
      </c>
      <c r="AY149" s="896" t="s">
        <v>59</v>
      </c>
      <c r="AZ149" s="959">
        <v>0.42</v>
      </c>
      <c r="BA149" s="957" t="s">
        <v>123</v>
      </c>
      <c r="BB149" s="959">
        <v>0.8</v>
      </c>
      <c r="BC149" s="957" t="s">
        <v>131</v>
      </c>
      <c r="BD149" s="961" t="s">
        <v>130</v>
      </c>
      <c r="BE149" s="896" t="s">
        <v>60</v>
      </c>
      <c r="BF149" s="439" t="s">
        <v>686</v>
      </c>
      <c r="BG149" s="763" t="s">
        <v>687</v>
      </c>
      <c r="BH149" s="763" t="s">
        <v>382</v>
      </c>
      <c r="BI149" s="704">
        <v>44564</v>
      </c>
      <c r="BJ149" s="704">
        <v>44925</v>
      </c>
      <c r="BK149" s="790"/>
      <c r="BL149" s="967" t="s">
        <v>1075</v>
      </c>
    </row>
    <row r="150" spans="2:64" ht="101.25" customHeight="1" thickBot="1" x14ac:dyDescent="0.35">
      <c r="B150" s="932"/>
      <c r="C150" s="882"/>
      <c r="D150" s="882"/>
      <c r="E150" s="879"/>
      <c r="F150" s="877"/>
      <c r="G150" s="932"/>
      <c r="H150" s="889"/>
      <c r="I150" s="895"/>
      <c r="J150" s="895"/>
      <c r="K150" s="895"/>
      <c r="L150" s="889"/>
      <c r="M150" s="893"/>
      <c r="N150" s="891"/>
      <c r="O150" s="772" t="s">
        <v>53</v>
      </c>
      <c r="P150" s="772" t="s">
        <v>53</v>
      </c>
      <c r="Q150" s="772" t="s">
        <v>53</v>
      </c>
      <c r="R150" s="772" t="s">
        <v>53</v>
      </c>
      <c r="S150" s="772" t="s">
        <v>53</v>
      </c>
      <c r="T150" s="772" t="s">
        <v>53</v>
      </c>
      <c r="U150" s="772" t="s">
        <v>53</v>
      </c>
      <c r="V150" s="772" t="s">
        <v>54</v>
      </c>
      <c r="W150" s="772" t="s">
        <v>54</v>
      </c>
      <c r="X150" s="772" t="s">
        <v>53</v>
      </c>
      <c r="Y150" s="772" t="s">
        <v>53</v>
      </c>
      <c r="Z150" s="772" t="s">
        <v>53</v>
      </c>
      <c r="AA150" s="772" t="s">
        <v>53</v>
      </c>
      <c r="AB150" s="772" t="s">
        <v>53</v>
      </c>
      <c r="AC150" s="772" t="s">
        <v>53</v>
      </c>
      <c r="AD150" s="772" t="s">
        <v>54</v>
      </c>
      <c r="AE150" s="772" t="s">
        <v>53</v>
      </c>
      <c r="AF150" s="772" t="s">
        <v>53</v>
      </c>
      <c r="AG150" s="772" t="s">
        <v>54</v>
      </c>
      <c r="AH150" s="773"/>
      <c r="AI150" s="889"/>
      <c r="AJ150" s="773"/>
      <c r="AK150" s="887"/>
      <c r="AL150" s="907"/>
      <c r="AM150" s="905"/>
      <c r="AN150" s="971"/>
      <c r="AO150" s="1100"/>
      <c r="AP150" s="975"/>
      <c r="AQ150" s="977"/>
      <c r="AR150" s="897"/>
      <c r="AS150" s="907"/>
      <c r="AT150" s="897"/>
      <c r="AU150" s="907"/>
      <c r="AV150" s="960"/>
      <c r="AW150" s="897"/>
      <c r="AX150" s="897"/>
      <c r="AY150" s="897"/>
      <c r="AZ150" s="960"/>
      <c r="BA150" s="958"/>
      <c r="BB150" s="960"/>
      <c r="BC150" s="958"/>
      <c r="BD150" s="962"/>
      <c r="BE150" s="897"/>
      <c r="BF150" s="321" t="s">
        <v>691</v>
      </c>
      <c r="BG150" s="771" t="s">
        <v>692</v>
      </c>
      <c r="BH150" s="771" t="s">
        <v>382</v>
      </c>
      <c r="BI150" s="185">
        <v>44564</v>
      </c>
      <c r="BJ150" s="185">
        <v>44925</v>
      </c>
      <c r="BK150" s="780"/>
      <c r="BL150" s="969"/>
    </row>
    <row r="151" spans="2:64" ht="149.25" customHeight="1" thickBot="1" x14ac:dyDescent="0.35">
      <c r="B151" s="931" t="s">
        <v>201</v>
      </c>
      <c r="C151" s="880" t="s">
        <v>211</v>
      </c>
      <c r="D151" s="880" t="s">
        <v>222</v>
      </c>
      <c r="E151" s="923" t="s">
        <v>74</v>
      </c>
      <c r="F151" s="876" t="s">
        <v>326</v>
      </c>
      <c r="G151" s="926" t="s">
        <v>1076</v>
      </c>
      <c r="H151" s="888" t="s">
        <v>158</v>
      </c>
      <c r="I151" s="888" t="s">
        <v>619</v>
      </c>
      <c r="J151" s="888" t="s">
        <v>1077</v>
      </c>
      <c r="K151" s="894" t="s">
        <v>357</v>
      </c>
      <c r="L151" s="888" t="s">
        <v>52</v>
      </c>
      <c r="M151" s="892" t="s">
        <v>136</v>
      </c>
      <c r="N151" s="890">
        <v>1</v>
      </c>
      <c r="O151" s="763" t="s">
        <v>53</v>
      </c>
      <c r="P151" s="763" t="s">
        <v>53</v>
      </c>
      <c r="Q151" s="763" t="s">
        <v>53</v>
      </c>
      <c r="R151" s="763" t="s">
        <v>53</v>
      </c>
      <c r="S151" s="763" t="s">
        <v>53</v>
      </c>
      <c r="T151" s="763" t="s">
        <v>53</v>
      </c>
      <c r="U151" s="763" t="s">
        <v>53</v>
      </c>
      <c r="V151" s="763" t="s">
        <v>54</v>
      </c>
      <c r="W151" s="763" t="s">
        <v>54</v>
      </c>
      <c r="X151" s="763" t="s">
        <v>53</v>
      </c>
      <c r="Y151" s="763" t="s">
        <v>53</v>
      </c>
      <c r="Z151" s="763" t="s">
        <v>53</v>
      </c>
      <c r="AA151" s="763" t="s">
        <v>53</v>
      </c>
      <c r="AB151" s="763" t="s">
        <v>53</v>
      </c>
      <c r="AC151" s="763" t="s">
        <v>53</v>
      </c>
      <c r="AD151" s="763" t="s">
        <v>54</v>
      </c>
      <c r="AE151" s="763" t="s">
        <v>53</v>
      </c>
      <c r="AF151" s="763" t="s">
        <v>53</v>
      </c>
      <c r="AG151" s="763" t="s">
        <v>54</v>
      </c>
      <c r="AH151" s="764"/>
      <c r="AI151" s="888" t="s">
        <v>362</v>
      </c>
      <c r="AJ151" s="764"/>
      <c r="AK151" s="886" t="s">
        <v>124</v>
      </c>
      <c r="AL151" s="906">
        <v>0.6</v>
      </c>
      <c r="AM151" s="904" t="s">
        <v>130</v>
      </c>
      <c r="AN151" s="216" t="s">
        <v>84</v>
      </c>
      <c r="AO151" s="1260" t="s">
        <v>1078</v>
      </c>
      <c r="AP151" s="450" t="s">
        <v>620</v>
      </c>
      <c r="AQ151" s="765" t="s">
        <v>104</v>
      </c>
      <c r="AR151" s="781" t="s">
        <v>61</v>
      </c>
      <c r="AS151" s="766">
        <v>0.25</v>
      </c>
      <c r="AT151" s="781" t="s">
        <v>56</v>
      </c>
      <c r="AU151" s="766">
        <v>0.15</v>
      </c>
      <c r="AV151" s="767">
        <v>0.4</v>
      </c>
      <c r="AW151" s="781" t="s">
        <v>57</v>
      </c>
      <c r="AX151" s="781" t="s">
        <v>58</v>
      </c>
      <c r="AY151" s="781" t="s">
        <v>59</v>
      </c>
      <c r="AZ151" s="767">
        <v>0.6</v>
      </c>
      <c r="BA151" s="768" t="s">
        <v>123</v>
      </c>
      <c r="BB151" s="767">
        <v>0.6</v>
      </c>
      <c r="BC151" s="768" t="s">
        <v>124</v>
      </c>
      <c r="BD151" s="769" t="s">
        <v>127</v>
      </c>
      <c r="BE151" s="896" t="s">
        <v>60</v>
      </c>
      <c r="BF151" s="1133" t="s">
        <v>1258</v>
      </c>
      <c r="BG151" s="1133" t="s">
        <v>1259</v>
      </c>
      <c r="BH151" s="1135" t="s">
        <v>382</v>
      </c>
      <c r="BI151" s="1137">
        <v>44593</v>
      </c>
      <c r="BJ151" s="1137">
        <v>44926</v>
      </c>
      <c r="BK151" s="649"/>
      <c r="BL151" s="1130" t="s">
        <v>1144</v>
      </c>
    </row>
    <row r="152" spans="2:64" ht="132.75" thickBot="1" x14ac:dyDescent="0.35">
      <c r="B152" s="947"/>
      <c r="C152" s="881"/>
      <c r="D152" s="881"/>
      <c r="E152" s="879"/>
      <c r="F152" s="877"/>
      <c r="G152" s="927"/>
      <c r="H152" s="889"/>
      <c r="I152" s="889"/>
      <c r="J152" s="889"/>
      <c r="K152" s="895"/>
      <c r="L152" s="889"/>
      <c r="M152" s="893"/>
      <c r="N152" s="891"/>
      <c r="O152" s="784" t="s">
        <v>53</v>
      </c>
      <c r="P152" s="784" t="s">
        <v>53</v>
      </c>
      <c r="Q152" s="784" t="s">
        <v>53</v>
      </c>
      <c r="R152" s="784" t="s">
        <v>53</v>
      </c>
      <c r="S152" s="784" t="s">
        <v>53</v>
      </c>
      <c r="T152" s="784" t="s">
        <v>53</v>
      </c>
      <c r="U152" s="784" t="s">
        <v>53</v>
      </c>
      <c r="V152" s="784" t="s">
        <v>54</v>
      </c>
      <c r="W152" s="784" t="s">
        <v>54</v>
      </c>
      <c r="X152" s="784" t="s">
        <v>53</v>
      </c>
      <c r="Y152" s="784" t="s">
        <v>53</v>
      </c>
      <c r="Z152" s="784" t="s">
        <v>53</v>
      </c>
      <c r="AA152" s="784" t="s">
        <v>53</v>
      </c>
      <c r="AB152" s="784" t="s">
        <v>53</v>
      </c>
      <c r="AC152" s="784" t="s">
        <v>53</v>
      </c>
      <c r="AD152" s="784" t="s">
        <v>54</v>
      </c>
      <c r="AE152" s="784" t="s">
        <v>53</v>
      </c>
      <c r="AF152" s="784" t="s">
        <v>53</v>
      </c>
      <c r="AG152" s="784" t="s">
        <v>54</v>
      </c>
      <c r="AH152" s="785"/>
      <c r="AI152" s="889"/>
      <c r="AJ152" s="785"/>
      <c r="AK152" s="887"/>
      <c r="AL152" s="907"/>
      <c r="AM152" s="905"/>
      <c r="AN152" s="808" t="s">
        <v>348</v>
      </c>
      <c r="AO152" s="1260" t="s">
        <v>1079</v>
      </c>
      <c r="AP152" s="450" t="s">
        <v>621</v>
      </c>
      <c r="AQ152" s="775" t="s">
        <v>104</v>
      </c>
      <c r="AR152" s="783" t="s">
        <v>61</v>
      </c>
      <c r="AS152" s="776">
        <v>0.25</v>
      </c>
      <c r="AT152" s="783" t="s">
        <v>56</v>
      </c>
      <c r="AU152" s="776">
        <v>0.15</v>
      </c>
      <c r="AV152" s="777">
        <v>0.4</v>
      </c>
      <c r="AW152" s="783" t="s">
        <v>57</v>
      </c>
      <c r="AX152" s="783" t="s">
        <v>58</v>
      </c>
      <c r="AY152" s="783" t="s">
        <v>59</v>
      </c>
      <c r="AZ152" s="794">
        <v>0.36</v>
      </c>
      <c r="BA152" s="778" t="s">
        <v>90</v>
      </c>
      <c r="BB152" s="777">
        <v>0.6</v>
      </c>
      <c r="BC152" s="778" t="s">
        <v>124</v>
      </c>
      <c r="BD152" s="779" t="s">
        <v>127</v>
      </c>
      <c r="BE152" s="897"/>
      <c r="BF152" s="1134"/>
      <c r="BG152" s="1134"/>
      <c r="BH152" s="1136"/>
      <c r="BI152" s="1322"/>
      <c r="BJ152" s="1322"/>
      <c r="BK152" s="650"/>
      <c r="BL152" s="1131"/>
    </row>
    <row r="153" spans="2:64" ht="116.25" customHeight="1" thickBot="1" x14ac:dyDescent="0.35">
      <c r="B153" s="947"/>
      <c r="C153" s="881"/>
      <c r="D153" s="881"/>
      <c r="E153" s="923" t="s">
        <v>74</v>
      </c>
      <c r="F153" s="876" t="s">
        <v>327</v>
      </c>
      <c r="G153" s="926" t="s">
        <v>1080</v>
      </c>
      <c r="H153" s="888" t="s">
        <v>158</v>
      </c>
      <c r="I153" s="888" t="s">
        <v>622</v>
      </c>
      <c r="J153" s="888" t="s">
        <v>1081</v>
      </c>
      <c r="K153" s="894" t="s">
        <v>357</v>
      </c>
      <c r="L153" s="888" t="s">
        <v>52</v>
      </c>
      <c r="M153" s="892" t="s">
        <v>136</v>
      </c>
      <c r="N153" s="890">
        <v>1</v>
      </c>
      <c r="O153" s="763" t="s">
        <v>53</v>
      </c>
      <c r="P153" s="763" t="s">
        <v>53</v>
      </c>
      <c r="Q153" s="763" t="s">
        <v>53</v>
      </c>
      <c r="R153" s="763" t="s">
        <v>53</v>
      </c>
      <c r="S153" s="763" t="s">
        <v>53</v>
      </c>
      <c r="T153" s="763" t="s">
        <v>53</v>
      </c>
      <c r="U153" s="763" t="s">
        <v>53</v>
      </c>
      <c r="V153" s="763" t="s">
        <v>54</v>
      </c>
      <c r="W153" s="763" t="s">
        <v>54</v>
      </c>
      <c r="X153" s="763" t="s">
        <v>53</v>
      </c>
      <c r="Y153" s="763" t="s">
        <v>53</v>
      </c>
      <c r="Z153" s="763" t="s">
        <v>53</v>
      </c>
      <c r="AA153" s="763" t="s">
        <v>53</v>
      </c>
      <c r="AB153" s="763" t="s">
        <v>53</v>
      </c>
      <c r="AC153" s="763" t="s">
        <v>53</v>
      </c>
      <c r="AD153" s="763" t="s">
        <v>54</v>
      </c>
      <c r="AE153" s="763" t="s">
        <v>53</v>
      </c>
      <c r="AF153" s="763" t="s">
        <v>53</v>
      </c>
      <c r="AG153" s="763" t="s">
        <v>54</v>
      </c>
      <c r="AH153" s="764"/>
      <c r="AI153" s="888" t="s">
        <v>363</v>
      </c>
      <c r="AJ153" s="764"/>
      <c r="AK153" s="886" t="s">
        <v>131</v>
      </c>
      <c r="AL153" s="906">
        <v>0.8</v>
      </c>
      <c r="AM153" s="904" t="s">
        <v>130</v>
      </c>
      <c r="AN153" s="216" t="s">
        <v>84</v>
      </c>
      <c r="AO153" s="315" t="s">
        <v>1082</v>
      </c>
      <c r="AP153" s="450" t="s">
        <v>623</v>
      </c>
      <c r="AQ153" s="765" t="s">
        <v>104</v>
      </c>
      <c r="AR153" s="781" t="s">
        <v>61</v>
      </c>
      <c r="AS153" s="766">
        <v>0.25</v>
      </c>
      <c r="AT153" s="781" t="s">
        <v>56</v>
      </c>
      <c r="AU153" s="766">
        <v>0.15</v>
      </c>
      <c r="AV153" s="767">
        <v>0.4</v>
      </c>
      <c r="AW153" s="781" t="s">
        <v>57</v>
      </c>
      <c r="AX153" s="781" t="s">
        <v>58</v>
      </c>
      <c r="AY153" s="781" t="s">
        <v>59</v>
      </c>
      <c r="AZ153" s="767">
        <v>0.6</v>
      </c>
      <c r="BA153" s="768" t="s">
        <v>123</v>
      </c>
      <c r="BB153" s="767">
        <v>0.8</v>
      </c>
      <c r="BC153" s="768" t="s">
        <v>131</v>
      </c>
      <c r="BD153" s="769" t="s">
        <v>130</v>
      </c>
      <c r="BE153" s="896" t="s">
        <v>60</v>
      </c>
      <c r="BF153" s="1133" t="s">
        <v>1258</v>
      </c>
      <c r="BG153" s="1133" t="s">
        <v>1259</v>
      </c>
      <c r="BH153" s="1135" t="s">
        <v>1142</v>
      </c>
      <c r="BI153" s="1137">
        <v>44593</v>
      </c>
      <c r="BJ153" s="1137">
        <v>44926</v>
      </c>
      <c r="BK153" s="649"/>
      <c r="BL153" s="1130" t="s">
        <v>1143</v>
      </c>
    </row>
    <row r="154" spans="2:64" ht="139.5" customHeight="1" thickTop="1" thickBot="1" x14ac:dyDescent="0.35">
      <c r="B154" s="932"/>
      <c r="C154" s="882"/>
      <c r="D154" s="882"/>
      <c r="E154" s="879"/>
      <c r="F154" s="877"/>
      <c r="G154" s="927"/>
      <c r="H154" s="889"/>
      <c r="I154" s="889"/>
      <c r="J154" s="889"/>
      <c r="K154" s="895"/>
      <c r="L154" s="889"/>
      <c r="M154" s="893"/>
      <c r="N154" s="891"/>
      <c r="O154" s="772" t="s">
        <v>53</v>
      </c>
      <c r="P154" s="772" t="s">
        <v>53</v>
      </c>
      <c r="Q154" s="772" t="s">
        <v>53</v>
      </c>
      <c r="R154" s="772" t="s">
        <v>53</v>
      </c>
      <c r="S154" s="772" t="s">
        <v>53</v>
      </c>
      <c r="T154" s="772" t="s">
        <v>53</v>
      </c>
      <c r="U154" s="772" t="s">
        <v>53</v>
      </c>
      <c r="V154" s="772" t="s">
        <v>54</v>
      </c>
      <c r="W154" s="772" t="s">
        <v>54</v>
      </c>
      <c r="X154" s="772" t="s">
        <v>53</v>
      </c>
      <c r="Y154" s="772" t="s">
        <v>53</v>
      </c>
      <c r="Z154" s="772" t="s">
        <v>53</v>
      </c>
      <c r="AA154" s="772" t="s">
        <v>53</v>
      </c>
      <c r="AB154" s="772" t="s">
        <v>53</v>
      </c>
      <c r="AC154" s="772" t="s">
        <v>53</v>
      </c>
      <c r="AD154" s="772" t="s">
        <v>54</v>
      </c>
      <c r="AE154" s="772" t="s">
        <v>53</v>
      </c>
      <c r="AF154" s="772" t="s">
        <v>53</v>
      </c>
      <c r="AG154" s="772" t="s">
        <v>54</v>
      </c>
      <c r="AH154" s="773"/>
      <c r="AI154" s="889"/>
      <c r="AJ154" s="773"/>
      <c r="AK154" s="887"/>
      <c r="AL154" s="907"/>
      <c r="AM154" s="905"/>
      <c r="AN154" s="809" t="s">
        <v>348</v>
      </c>
      <c r="AO154" s="316" t="s">
        <v>1083</v>
      </c>
      <c r="AP154" s="450" t="s">
        <v>621</v>
      </c>
      <c r="AQ154" s="775" t="s">
        <v>104</v>
      </c>
      <c r="AR154" s="783" t="s">
        <v>61</v>
      </c>
      <c r="AS154" s="776">
        <v>0.25</v>
      </c>
      <c r="AT154" s="783" t="s">
        <v>56</v>
      </c>
      <c r="AU154" s="776">
        <v>0.15</v>
      </c>
      <c r="AV154" s="777">
        <v>0.4</v>
      </c>
      <c r="AW154" s="783" t="s">
        <v>57</v>
      </c>
      <c r="AX154" s="783" t="s">
        <v>58</v>
      </c>
      <c r="AY154" s="783" t="s">
        <v>59</v>
      </c>
      <c r="AZ154" s="794">
        <v>0.36</v>
      </c>
      <c r="BA154" s="778" t="s">
        <v>90</v>
      </c>
      <c r="BB154" s="777">
        <v>0.8</v>
      </c>
      <c r="BC154" s="778" t="s">
        <v>131</v>
      </c>
      <c r="BD154" s="779" t="s">
        <v>130</v>
      </c>
      <c r="BE154" s="897"/>
      <c r="BF154" s="1134"/>
      <c r="BG154" s="1134"/>
      <c r="BH154" s="1136"/>
      <c r="BI154" s="1322"/>
      <c r="BJ154" s="1322"/>
      <c r="BK154" s="651"/>
      <c r="BL154" s="1131"/>
    </row>
  </sheetData>
  <protectedRanges>
    <protectedRange algorithmName="SHA-512" hashValue="G9bsd8ul70ySco/fjwoWEDABnXqVPz4YLkYmFCYj+rKlKkH9jH+EOHsXMfELT3EUbmL/wOE+3Kxk47F1wcNXBA==" saltValue="Bv4mwMmuON34DS/avFYXpQ==" spinCount="100000" sqref="BF44:BK45" name="Rango1_5"/>
    <protectedRange algorithmName="SHA-512" hashValue="G9bsd8ul70ySco/fjwoWEDABnXqVPz4YLkYmFCYj+rKlKkH9jH+EOHsXMfELT3EUbmL/wOE+3Kxk47F1wcNXBA==" saltValue="Bv4mwMmuON34DS/avFYXpQ==" spinCount="100000" sqref="G46" name="Rango1_4"/>
    <protectedRange algorithmName="SHA-512" hashValue="G9bsd8ul70ySco/fjwoWEDABnXqVPz4YLkYmFCYj+rKlKkH9jH+EOHsXMfELT3EUbmL/wOE+3Kxk47F1wcNXBA==" saltValue="Bv4mwMmuON34DS/avFYXpQ==" spinCount="100000" sqref="J46:J47" name="Rango1_2"/>
    <protectedRange algorithmName="SHA-512" hashValue="G9bsd8ul70ySco/fjwoWEDABnXqVPz4YLkYmFCYj+rKlKkH9jH+EOHsXMfELT3EUbmL/wOE+3Kxk47F1wcNXBA==" saltValue="Bv4mwMmuON34DS/avFYXpQ==" spinCount="100000" sqref="AP46:AP47" name="Rango1_2_1_1"/>
    <protectedRange algorithmName="SHA-512" hashValue="G9bsd8ul70ySco/fjwoWEDABnXqVPz4YLkYmFCYj+rKlKkH9jH+EOHsXMfELT3EUbmL/wOE+3Kxk47F1wcNXBA==" saltValue="Bv4mwMmuON34DS/avFYXpQ==" spinCount="100000" sqref="BH46:BH47" name="Rango1_5_1"/>
    <protectedRange algorithmName="SHA-512" hashValue="G9bsd8ul70ySco/fjwoWEDABnXqVPz4YLkYmFCYj+rKlKkH9jH+EOHsXMfELT3EUbmL/wOE+3Kxk47F1wcNXBA==" saltValue="Bv4mwMmuON34DS/avFYXpQ==" spinCount="100000" sqref="BF46:BG47 BI46:BK47" name="Rango1_6"/>
    <protectedRange algorithmName="SHA-512" hashValue="G9bsd8ul70ySco/fjwoWEDABnXqVPz4YLkYmFCYj+rKlKkH9jH+EOHsXMfELT3EUbmL/wOE+3Kxk47F1wcNXBA==" saltValue="Bv4mwMmuON34DS/avFYXpQ==" spinCount="100000" sqref="I124:J124" name="Rango1_2_1"/>
    <protectedRange algorithmName="SHA-512" hashValue="G9bsd8ul70ySco/fjwoWEDABnXqVPz4YLkYmFCYj+rKlKkH9jH+EOHsXMfELT3EUbmL/wOE+3Kxk47F1wcNXBA==" saltValue="Bv4mwMmuON34DS/avFYXpQ==" spinCount="100000" sqref="BF124:BJ124" name="Rango1_2_2"/>
    <protectedRange algorithmName="SHA-512" hashValue="G9bsd8ul70ySco/fjwoWEDABnXqVPz4YLkYmFCYj+rKlKkH9jH+EOHsXMfELT3EUbmL/wOE+3Kxk47F1wcNXBA==" saltValue="Bv4mwMmuON34DS/avFYXpQ==" spinCount="100000" sqref="BL124" name="Rango1_2_3"/>
  </protectedRanges>
  <mergeCells count="1056">
    <mergeCell ref="BF153:BF154"/>
    <mergeCell ref="BG153:BG154"/>
    <mergeCell ref="BH153:BH154"/>
    <mergeCell ref="BI153:BI154"/>
    <mergeCell ref="BJ153:BJ154"/>
    <mergeCell ref="BL153:BL154"/>
    <mergeCell ref="N153:N154"/>
    <mergeCell ref="AI153:AI154"/>
    <mergeCell ref="AK153:AK154"/>
    <mergeCell ref="AL153:AL154"/>
    <mergeCell ref="AM153:AM154"/>
    <mergeCell ref="BE153:BE154"/>
    <mergeCell ref="H153:H154"/>
    <mergeCell ref="I153:I154"/>
    <mergeCell ref="J153:J154"/>
    <mergeCell ref="K153:K154"/>
    <mergeCell ref="L153:L154"/>
    <mergeCell ref="M153:M154"/>
    <mergeCell ref="BF151:BF152"/>
    <mergeCell ref="BG151:BG152"/>
    <mergeCell ref="BH151:BH152"/>
    <mergeCell ref="BI151:BI152"/>
    <mergeCell ref="BJ151:BJ152"/>
    <mergeCell ref="BL151:BL152"/>
    <mergeCell ref="N151:N152"/>
    <mergeCell ref="AI151:AI152"/>
    <mergeCell ref="AK151:AK152"/>
    <mergeCell ref="AL151:AL152"/>
    <mergeCell ref="AM151:AM152"/>
    <mergeCell ref="BE151:BE152"/>
    <mergeCell ref="H151:H152"/>
    <mergeCell ref="I151:I152"/>
    <mergeCell ref="J151:J152"/>
    <mergeCell ref="K151:K152"/>
    <mergeCell ref="L151:L152"/>
    <mergeCell ref="M151:M152"/>
    <mergeCell ref="B151:B154"/>
    <mergeCell ref="C151:C154"/>
    <mergeCell ref="D151:D154"/>
    <mergeCell ref="E151:E152"/>
    <mergeCell ref="F151:F152"/>
    <mergeCell ref="G151:G152"/>
    <mergeCell ref="E153:E154"/>
    <mergeCell ref="F153:F154"/>
    <mergeCell ref="G153:G154"/>
    <mergeCell ref="BA149:BA150"/>
    <mergeCell ref="BB149:BB150"/>
    <mergeCell ref="BC149:BC150"/>
    <mergeCell ref="BD149:BD150"/>
    <mergeCell ref="BE149:BE150"/>
    <mergeCell ref="BL149:BL150"/>
    <mergeCell ref="AU149:AU150"/>
    <mergeCell ref="AV149:AV150"/>
    <mergeCell ref="AW149:AW150"/>
    <mergeCell ref="AX149:AX150"/>
    <mergeCell ref="AY149:AY150"/>
    <mergeCell ref="AZ149:AZ150"/>
    <mergeCell ref="AO149:AO150"/>
    <mergeCell ref="AP149:AP150"/>
    <mergeCell ref="AQ149:AQ150"/>
    <mergeCell ref="AR149:AR150"/>
    <mergeCell ref="AS149:AS150"/>
    <mergeCell ref="AT149:AT150"/>
    <mergeCell ref="N149:N150"/>
    <mergeCell ref="AI149:AI150"/>
    <mergeCell ref="AK149:AK150"/>
    <mergeCell ref="AL149:AL150"/>
    <mergeCell ref="AM149:AM150"/>
    <mergeCell ref="AN149:AN150"/>
    <mergeCell ref="BL146:BL148"/>
    <mergeCell ref="E149:E150"/>
    <mergeCell ref="F149:F150"/>
    <mergeCell ref="G149:G150"/>
    <mergeCell ref="H149:H150"/>
    <mergeCell ref="I149:I150"/>
    <mergeCell ref="J149:J150"/>
    <mergeCell ref="K149:K150"/>
    <mergeCell ref="L149:L150"/>
    <mergeCell ref="M149:M150"/>
    <mergeCell ref="N146:N148"/>
    <mergeCell ref="AI146:AI148"/>
    <mergeCell ref="AK146:AK148"/>
    <mergeCell ref="AL146:AL148"/>
    <mergeCell ref="AM146:AM148"/>
    <mergeCell ref="BE146:BE148"/>
    <mergeCell ref="H146:H148"/>
    <mergeCell ref="I146:I148"/>
    <mergeCell ref="J146:J148"/>
    <mergeCell ref="K146:K148"/>
    <mergeCell ref="L146:L148"/>
    <mergeCell ref="M146:M148"/>
    <mergeCell ref="BA144:BA145"/>
    <mergeCell ref="BB144:BB145"/>
    <mergeCell ref="BC144:BC145"/>
    <mergeCell ref="BD144:BD145"/>
    <mergeCell ref="BE144:BE145"/>
    <mergeCell ref="BL144:BL145"/>
    <mergeCell ref="AU144:AU145"/>
    <mergeCell ref="AV144:AV145"/>
    <mergeCell ref="AW144:AW145"/>
    <mergeCell ref="AX144:AX145"/>
    <mergeCell ref="AY144:AY145"/>
    <mergeCell ref="AZ144:AZ145"/>
    <mergeCell ref="AO144:AO145"/>
    <mergeCell ref="AP144:AP145"/>
    <mergeCell ref="AQ144:AQ145"/>
    <mergeCell ref="AR144:AR145"/>
    <mergeCell ref="AS144:AS145"/>
    <mergeCell ref="AT144:AT145"/>
    <mergeCell ref="N144:N145"/>
    <mergeCell ref="AI144:AI145"/>
    <mergeCell ref="AK144:AK145"/>
    <mergeCell ref="AL144:AL145"/>
    <mergeCell ref="AM144:AM145"/>
    <mergeCell ref="AN144:AN145"/>
    <mergeCell ref="H144:H145"/>
    <mergeCell ref="I144:I145"/>
    <mergeCell ref="J144:J145"/>
    <mergeCell ref="K144:K145"/>
    <mergeCell ref="L144:L145"/>
    <mergeCell ref="M144:M145"/>
    <mergeCell ref="B144:B150"/>
    <mergeCell ref="C144:C150"/>
    <mergeCell ref="D144:D150"/>
    <mergeCell ref="E144:E145"/>
    <mergeCell ref="F144:F145"/>
    <mergeCell ref="G144:G145"/>
    <mergeCell ref="E146:E148"/>
    <mergeCell ref="F146:F148"/>
    <mergeCell ref="G146:G148"/>
    <mergeCell ref="BF142:BF143"/>
    <mergeCell ref="BG142:BG143"/>
    <mergeCell ref="BH142:BH143"/>
    <mergeCell ref="BI142:BI143"/>
    <mergeCell ref="BJ142:BJ143"/>
    <mergeCell ref="BL142:BL143"/>
    <mergeCell ref="N142:N143"/>
    <mergeCell ref="AI142:AI143"/>
    <mergeCell ref="AK142:AK143"/>
    <mergeCell ref="AL142:AL143"/>
    <mergeCell ref="AM142:AM143"/>
    <mergeCell ref="BE142:BE143"/>
    <mergeCell ref="BL139:BL141"/>
    <mergeCell ref="E142:E143"/>
    <mergeCell ref="F142:F143"/>
    <mergeCell ref="G142:G143"/>
    <mergeCell ref="H142:H143"/>
    <mergeCell ref="I142:I143"/>
    <mergeCell ref="J142:J143"/>
    <mergeCell ref="K142:K143"/>
    <mergeCell ref="L142:L143"/>
    <mergeCell ref="M142:M143"/>
    <mergeCell ref="BF139:BF141"/>
    <mergeCell ref="BG139:BG141"/>
    <mergeCell ref="BH139:BH141"/>
    <mergeCell ref="BI139:BI141"/>
    <mergeCell ref="BJ139:BJ141"/>
    <mergeCell ref="BK139:BK141"/>
    <mergeCell ref="N139:N141"/>
    <mergeCell ref="AI139:AI141"/>
    <mergeCell ref="AK139:AK141"/>
    <mergeCell ref="AL139:AL141"/>
    <mergeCell ref="AM139:AM141"/>
    <mergeCell ref="BE139:BE141"/>
    <mergeCell ref="H139:H141"/>
    <mergeCell ref="I139:I141"/>
    <mergeCell ref="J139:J141"/>
    <mergeCell ref="K139:K141"/>
    <mergeCell ref="L139:L141"/>
    <mergeCell ref="M139:M141"/>
    <mergeCell ref="AL136:AL137"/>
    <mergeCell ref="AM136:AM137"/>
    <mergeCell ref="BE136:BE137"/>
    <mergeCell ref="BL136:BL137"/>
    <mergeCell ref="B138:B143"/>
    <mergeCell ref="C138:C143"/>
    <mergeCell ref="D138:D143"/>
    <mergeCell ref="E139:E141"/>
    <mergeCell ref="F139:F141"/>
    <mergeCell ref="G139:G141"/>
    <mergeCell ref="K136:K137"/>
    <mergeCell ref="L136:L137"/>
    <mergeCell ref="M136:M137"/>
    <mergeCell ref="N136:N137"/>
    <mergeCell ref="AI136:AI137"/>
    <mergeCell ref="AK136:AK137"/>
    <mergeCell ref="E136:E137"/>
    <mergeCell ref="F136:F137"/>
    <mergeCell ref="G136:G137"/>
    <mergeCell ref="H136:H137"/>
    <mergeCell ref="I136:I137"/>
    <mergeCell ref="J136:J137"/>
    <mergeCell ref="BF134:BF135"/>
    <mergeCell ref="BG134:BG135"/>
    <mergeCell ref="BH134:BH135"/>
    <mergeCell ref="BI134:BI135"/>
    <mergeCell ref="BJ134:BJ135"/>
    <mergeCell ref="BL134:BL135"/>
    <mergeCell ref="N134:N135"/>
    <mergeCell ref="AI134:AI135"/>
    <mergeCell ref="AK134:AK135"/>
    <mergeCell ref="AL134:AL135"/>
    <mergeCell ref="AM134:AM135"/>
    <mergeCell ref="BE134:BE135"/>
    <mergeCell ref="BL131:BL133"/>
    <mergeCell ref="E134:E135"/>
    <mergeCell ref="F134:F135"/>
    <mergeCell ref="G134:G135"/>
    <mergeCell ref="H134:H135"/>
    <mergeCell ref="I134:I135"/>
    <mergeCell ref="J134:J135"/>
    <mergeCell ref="K134:K135"/>
    <mergeCell ref="L134:L135"/>
    <mergeCell ref="M134:M135"/>
    <mergeCell ref="BE131:BE133"/>
    <mergeCell ref="BF131:BF133"/>
    <mergeCell ref="BG131:BG133"/>
    <mergeCell ref="BH131:BH133"/>
    <mergeCell ref="BI131:BI133"/>
    <mergeCell ref="BJ131:BJ133"/>
    <mergeCell ref="M131:M133"/>
    <mergeCell ref="N131:N133"/>
    <mergeCell ref="AI131:AI133"/>
    <mergeCell ref="AK131:AK133"/>
    <mergeCell ref="AL131:AL133"/>
    <mergeCell ref="AM131:AM133"/>
    <mergeCell ref="BJ129:BJ130"/>
    <mergeCell ref="BL129:BL130"/>
    <mergeCell ref="E131:E133"/>
    <mergeCell ref="F131:F133"/>
    <mergeCell ref="G131:G133"/>
    <mergeCell ref="H131:H133"/>
    <mergeCell ref="I131:I133"/>
    <mergeCell ref="J131:J133"/>
    <mergeCell ref="K131:K133"/>
    <mergeCell ref="L131:L133"/>
    <mergeCell ref="AM129:AM130"/>
    <mergeCell ref="BE129:BE130"/>
    <mergeCell ref="BF129:BF130"/>
    <mergeCell ref="BG129:BG130"/>
    <mergeCell ref="BH129:BH130"/>
    <mergeCell ref="BI129:BI130"/>
    <mergeCell ref="L129:L130"/>
    <mergeCell ref="M129:M130"/>
    <mergeCell ref="N129:N130"/>
    <mergeCell ref="AI129:AI130"/>
    <mergeCell ref="AK129:AK130"/>
    <mergeCell ref="AL129:AL130"/>
    <mergeCell ref="BI127:BI128"/>
    <mergeCell ref="BJ127:BJ128"/>
    <mergeCell ref="BL127:BL128"/>
    <mergeCell ref="E129:E130"/>
    <mergeCell ref="F129:F130"/>
    <mergeCell ref="G129:G130"/>
    <mergeCell ref="H129:H130"/>
    <mergeCell ref="I129:I130"/>
    <mergeCell ref="J129:J130"/>
    <mergeCell ref="K129:K130"/>
    <mergeCell ref="AL127:AL128"/>
    <mergeCell ref="AM127:AM128"/>
    <mergeCell ref="BE127:BE128"/>
    <mergeCell ref="BF127:BF128"/>
    <mergeCell ref="BG127:BG128"/>
    <mergeCell ref="BH127:BH128"/>
    <mergeCell ref="K127:K128"/>
    <mergeCell ref="L127:L128"/>
    <mergeCell ref="M127:M128"/>
    <mergeCell ref="N127:N128"/>
    <mergeCell ref="AI127:AI128"/>
    <mergeCell ref="AK127:AK128"/>
    <mergeCell ref="AL125:AL126"/>
    <mergeCell ref="AM125:AM126"/>
    <mergeCell ref="BE125:BE126"/>
    <mergeCell ref="BL125:BL126"/>
    <mergeCell ref="E127:E128"/>
    <mergeCell ref="F127:F128"/>
    <mergeCell ref="G127:G128"/>
    <mergeCell ref="H127:H128"/>
    <mergeCell ref="I127:I128"/>
    <mergeCell ref="J127:J128"/>
    <mergeCell ref="K125:K126"/>
    <mergeCell ref="L125:L126"/>
    <mergeCell ref="M125:M126"/>
    <mergeCell ref="N125:N126"/>
    <mergeCell ref="AI125:AI126"/>
    <mergeCell ref="AK125:AK126"/>
    <mergeCell ref="BJ122:BJ123"/>
    <mergeCell ref="BL122:BL123"/>
    <mergeCell ref="B125:B137"/>
    <mergeCell ref="C125:C137"/>
    <mergeCell ref="D125:D137"/>
    <mergeCell ref="E125:E126"/>
    <mergeCell ref="F125:F126"/>
    <mergeCell ref="G125:G126"/>
    <mergeCell ref="H125:H126"/>
    <mergeCell ref="J125:J126"/>
    <mergeCell ref="AM122:AM123"/>
    <mergeCell ref="BE122:BE123"/>
    <mergeCell ref="BF122:BF123"/>
    <mergeCell ref="BG122:BG123"/>
    <mergeCell ref="BH122:BH123"/>
    <mergeCell ref="BI122:BI123"/>
    <mergeCell ref="L122:L123"/>
    <mergeCell ref="M122:M123"/>
    <mergeCell ref="N122:N123"/>
    <mergeCell ref="AI122:AI123"/>
    <mergeCell ref="AK122:AK123"/>
    <mergeCell ref="AL122:AL123"/>
    <mergeCell ref="AM119:AM121"/>
    <mergeCell ref="BE119:BE121"/>
    <mergeCell ref="BL119:BL121"/>
    <mergeCell ref="E122:E123"/>
    <mergeCell ref="F122:F123"/>
    <mergeCell ref="G122:G123"/>
    <mergeCell ref="H122:H123"/>
    <mergeCell ref="I122:I123"/>
    <mergeCell ref="J122:J123"/>
    <mergeCell ref="K122:K123"/>
    <mergeCell ref="L119:L121"/>
    <mergeCell ref="M119:M121"/>
    <mergeCell ref="N119:N121"/>
    <mergeCell ref="AI119:AI121"/>
    <mergeCell ref="AK119:AK121"/>
    <mergeCell ref="AL119:AL121"/>
    <mergeCell ref="E119:E121"/>
    <mergeCell ref="F119:F121"/>
    <mergeCell ref="G119:G121"/>
    <mergeCell ref="H119:H121"/>
    <mergeCell ref="J119:J121"/>
    <mergeCell ref="K119:K121"/>
    <mergeCell ref="BF111:BF112"/>
    <mergeCell ref="BG111:BG112"/>
    <mergeCell ref="BH111:BH112"/>
    <mergeCell ref="BI111:BI112"/>
    <mergeCell ref="BJ111:BJ112"/>
    <mergeCell ref="BL111:BL112"/>
    <mergeCell ref="N111:N112"/>
    <mergeCell ref="AI111:AI112"/>
    <mergeCell ref="AK111:AK112"/>
    <mergeCell ref="AL111:AL112"/>
    <mergeCell ref="AM111:AM112"/>
    <mergeCell ref="BE111:BE112"/>
    <mergeCell ref="BL109:BL110"/>
    <mergeCell ref="E111:E112"/>
    <mergeCell ref="F111:F112"/>
    <mergeCell ref="G111:G112"/>
    <mergeCell ref="H111:H112"/>
    <mergeCell ref="I111:I112"/>
    <mergeCell ref="J111:J112"/>
    <mergeCell ref="K111:K112"/>
    <mergeCell ref="L111:L112"/>
    <mergeCell ref="M111:M112"/>
    <mergeCell ref="N109:N110"/>
    <mergeCell ref="AI109:AI110"/>
    <mergeCell ref="AK109:AK110"/>
    <mergeCell ref="AL109:AL110"/>
    <mergeCell ref="AM109:AM110"/>
    <mergeCell ref="BE109:BE110"/>
    <mergeCell ref="H109:H110"/>
    <mergeCell ref="I109:I110"/>
    <mergeCell ref="J109:J110"/>
    <mergeCell ref="K109:K110"/>
    <mergeCell ref="L109:L110"/>
    <mergeCell ref="M109:M110"/>
    <mergeCell ref="BI101:BI106"/>
    <mergeCell ref="BJ101:BJ106"/>
    <mergeCell ref="BL101:BL106"/>
    <mergeCell ref="I104:I106"/>
    <mergeCell ref="B108:B124"/>
    <mergeCell ref="C108:C124"/>
    <mergeCell ref="D108:D124"/>
    <mergeCell ref="E109:E110"/>
    <mergeCell ref="F109:F110"/>
    <mergeCell ref="G109:G110"/>
    <mergeCell ref="AL101:AL106"/>
    <mergeCell ref="AM101:AM106"/>
    <mergeCell ref="BE101:BE106"/>
    <mergeCell ref="BF101:BF106"/>
    <mergeCell ref="BG101:BG106"/>
    <mergeCell ref="BH101:BH106"/>
    <mergeCell ref="K101:K106"/>
    <mergeCell ref="L101:L106"/>
    <mergeCell ref="M101:M106"/>
    <mergeCell ref="N101:N106"/>
    <mergeCell ref="AI101:AI106"/>
    <mergeCell ref="AK101:AK106"/>
    <mergeCell ref="E101:E106"/>
    <mergeCell ref="F101:F106"/>
    <mergeCell ref="G101:G106"/>
    <mergeCell ref="H101:H106"/>
    <mergeCell ref="I101:I103"/>
    <mergeCell ref="J101:J106"/>
    <mergeCell ref="BI97:BI98"/>
    <mergeCell ref="BJ97:BJ98"/>
    <mergeCell ref="BK97:BK98"/>
    <mergeCell ref="BL97:BL100"/>
    <mergeCell ref="BF99:BF100"/>
    <mergeCell ref="BG99:BG100"/>
    <mergeCell ref="BH99:BH100"/>
    <mergeCell ref="BI99:BI100"/>
    <mergeCell ref="BJ99:BJ100"/>
    <mergeCell ref="BK99:BK100"/>
    <mergeCell ref="AL97:AL100"/>
    <mergeCell ref="AM97:AM100"/>
    <mergeCell ref="BE97:BE100"/>
    <mergeCell ref="BF97:BF98"/>
    <mergeCell ref="BG97:BG98"/>
    <mergeCell ref="BH97:BH98"/>
    <mergeCell ref="K97:K100"/>
    <mergeCell ref="L97:L100"/>
    <mergeCell ref="M97:M100"/>
    <mergeCell ref="N97:N100"/>
    <mergeCell ref="AI97:AI100"/>
    <mergeCell ref="AK97:AK100"/>
    <mergeCell ref="E97:E100"/>
    <mergeCell ref="F97:F100"/>
    <mergeCell ref="G97:G100"/>
    <mergeCell ref="H97:H100"/>
    <mergeCell ref="I97:I100"/>
    <mergeCell ref="J97:J100"/>
    <mergeCell ref="BI91:BI92"/>
    <mergeCell ref="BJ91:BJ92"/>
    <mergeCell ref="BK91:BK92"/>
    <mergeCell ref="BL91:BL96"/>
    <mergeCell ref="BF95:BF96"/>
    <mergeCell ref="BG95:BG96"/>
    <mergeCell ref="BH95:BH96"/>
    <mergeCell ref="BI95:BI96"/>
    <mergeCell ref="BJ95:BJ96"/>
    <mergeCell ref="BK95:BK96"/>
    <mergeCell ref="AL91:AL96"/>
    <mergeCell ref="AM91:AM96"/>
    <mergeCell ref="BE91:BE96"/>
    <mergeCell ref="BF91:BF92"/>
    <mergeCell ref="BG91:BG92"/>
    <mergeCell ref="BH91:BH92"/>
    <mergeCell ref="K91:K96"/>
    <mergeCell ref="L91:L96"/>
    <mergeCell ref="M91:M96"/>
    <mergeCell ref="N91:N96"/>
    <mergeCell ref="AI91:AI96"/>
    <mergeCell ref="AK91:AK96"/>
    <mergeCell ref="E91:E96"/>
    <mergeCell ref="F91:F96"/>
    <mergeCell ref="G91:G96"/>
    <mergeCell ref="H91:H96"/>
    <mergeCell ref="I91:I96"/>
    <mergeCell ref="J91:J96"/>
    <mergeCell ref="BI87:BI88"/>
    <mergeCell ref="BJ87:BJ88"/>
    <mergeCell ref="BK87:BK88"/>
    <mergeCell ref="BL87:BL90"/>
    <mergeCell ref="BF89:BF90"/>
    <mergeCell ref="BG89:BG90"/>
    <mergeCell ref="BH89:BH90"/>
    <mergeCell ref="BI89:BI90"/>
    <mergeCell ref="BJ89:BJ90"/>
    <mergeCell ref="BK89:BK90"/>
    <mergeCell ref="AL87:AL90"/>
    <mergeCell ref="AM87:AM90"/>
    <mergeCell ref="BE87:BE90"/>
    <mergeCell ref="BF87:BF88"/>
    <mergeCell ref="BG87:BG88"/>
    <mergeCell ref="BH87:BH88"/>
    <mergeCell ref="K87:K90"/>
    <mergeCell ref="L87:L90"/>
    <mergeCell ref="M87:M90"/>
    <mergeCell ref="N87:N90"/>
    <mergeCell ref="AI87:AI90"/>
    <mergeCell ref="AK87:AK90"/>
    <mergeCell ref="BH85:BH86"/>
    <mergeCell ref="BI85:BI86"/>
    <mergeCell ref="BJ85:BJ86"/>
    <mergeCell ref="BL85:BL86"/>
    <mergeCell ref="E87:E90"/>
    <mergeCell ref="F87:F90"/>
    <mergeCell ref="G87:G90"/>
    <mergeCell ref="H87:H90"/>
    <mergeCell ref="I87:I90"/>
    <mergeCell ref="J87:J90"/>
    <mergeCell ref="AK85:AK86"/>
    <mergeCell ref="AL85:AL86"/>
    <mergeCell ref="AM85:AM86"/>
    <mergeCell ref="BE85:BE86"/>
    <mergeCell ref="BF85:BF86"/>
    <mergeCell ref="BG85:BG86"/>
    <mergeCell ref="BE82:BE84"/>
    <mergeCell ref="BL82:BL84"/>
    <mergeCell ref="E85:E86"/>
    <mergeCell ref="F85:F86"/>
    <mergeCell ref="G85:G86"/>
    <mergeCell ref="K85:K86"/>
    <mergeCell ref="L85:L86"/>
    <mergeCell ref="M85:M86"/>
    <mergeCell ref="N85:N86"/>
    <mergeCell ref="AI85:AI86"/>
    <mergeCell ref="M82:M84"/>
    <mergeCell ref="N82:N84"/>
    <mergeCell ref="AI82:AI84"/>
    <mergeCell ref="AK82:AK84"/>
    <mergeCell ref="AL82:AL84"/>
    <mergeCell ref="AM82:AM84"/>
    <mergeCell ref="BE80:BE81"/>
    <mergeCell ref="BL80:BL81"/>
    <mergeCell ref="E82:E84"/>
    <mergeCell ref="F82:F84"/>
    <mergeCell ref="G82:G84"/>
    <mergeCell ref="H82:H83"/>
    <mergeCell ref="I82:I83"/>
    <mergeCell ref="J82:J83"/>
    <mergeCell ref="K82:K84"/>
    <mergeCell ref="L82:L84"/>
    <mergeCell ref="M80:M81"/>
    <mergeCell ref="N80:N81"/>
    <mergeCell ref="AI80:AI81"/>
    <mergeCell ref="AK80:AK81"/>
    <mergeCell ref="AL80:AL81"/>
    <mergeCell ref="AM80:AM81"/>
    <mergeCell ref="BI77:BI78"/>
    <mergeCell ref="BJ77:BJ78"/>
    <mergeCell ref="BL77:BL78"/>
    <mergeCell ref="E80:E81"/>
    <mergeCell ref="F80:F81"/>
    <mergeCell ref="G80:G81"/>
    <mergeCell ref="H80:H81"/>
    <mergeCell ref="J80:J81"/>
    <mergeCell ref="K80:K81"/>
    <mergeCell ref="L80:L81"/>
    <mergeCell ref="BC77:BC78"/>
    <mergeCell ref="BD77:BD78"/>
    <mergeCell ref="BE77:BE78"/>
    <mergeCell ref="BF77:BF78"/>
    <mergeCell ref="BG77:BG78"/>
    <mergeCell ref="BH77:BH78"/>
    <mergeCell ref="AW77:AW78"/>
    <mergeCell ref="AX77:AX78"/>
    <mergeCell ref="AY77:AY78"/>
    <mergeCell ref="AZ77:AZ78"/>
    <mergeCell ref="BA77:BA78"/>
    <mergeCell ref="BB77:BB78"/>
    <mergeCell ref="AQ77:AQ78"/>
    <mergeCell ref="AR77:AR78"/>
    <mergeCell ref="AS77:AS78"/>
    <mergeCell ref="AT77:AT78"/>
    <mergeCell ref="AU77:AU78"/>
    <mergeCell ref="AV77:AV78"/>
    <mergeCell ref="AK77:AK78"/>
    <mergeCell ref="AL77:AL78"/>
    <mergeCell ref="AM77:AM78"/>
    <mergeCell ref="AN77:AN78"/>
    <mergeCell ref="AO77:AO78"/>
    <mergeCell ref="AP77:AP78"/>
    <mergeCell ref="BJ75:BJ76"/>
    <mergeCell ref="BL75:BL76"/>
    <mergeCell ref="E77:E78"/>
    <mergeCell ref="F77:F78"/>
    <mergeCell ref="G77:G78"/>
    <mergeCell ref="K77:K78"/>
    <mergeCell ref="L77:L78"/>
    <mergeCell ref="M77:M78"/>
    <mergeCell ref="N77:N78"/>
    <mergeCell ref="AI77:AI78"/>
    <mergeCell ref="BD75:BD76"/>
    <mergeCell ref="BE75:BE76"/>
    <mergeCell ref="BF75:BF76"/>
    <mergeCell ref="BG75:BG76"/>
    <mergeCell ref="BI75:BI76"/>
    <mergeCell ref="AX75:AX76"/>
    <mergeCell ref="AY75:AY76"/>
    <mergeCell ref="AZ75:AZ76"/>
    <mergeCell ref="BA75:BA76"/>
    <mergeCell ref="BB75:BB76"/>
    <mergeCell ref="BC75:BC76"/>
    <mergeCell ref="AR75:AR76"/>
    <mergeCell ref="AS75:AS76"/>
    <mergeCell ref="AT75:AT76"/>
    <mergeCell ref="AU75:AU76"/>
    <mergeCell ref="AV75:AV76"/>
    <mergeCell ref="AW75:AW76"/>
    <mergeCell ref="AL75:AL76"/>
    <mergeCell ref="AM75:AM76"/>
    <mergeCell ref="AN75:AN76"/>
    <mergeCell ref="AO75:AO76"/>
    <mergeCell ref="AP75:AP76"/>
    <mergeCell ref="AQ75:AQ76"/>
    <mergeCell ref="K75:K76"/>
    <mergeCell ref="L75:L76"/>
    <mergeCell ref="M75:M76"/>
    <mergeCell ref="N75:N76"/>
    <mergeCell ref="AI75:AI76"/>
    <mergeCell ref="AK75:AK76"/>
    <mergeCell ref="BI71:BI74"/>
    <mergeCell ref="BJ71:BJ74"/>
    <mergeCell ref="BK71:BK74"/>
    <mergeCell ref="BL71:BL74"/>
    <mergeCell ref="E75:E76"/>
    <mergeCell ref="F75:F76"/>
    <mergeCell ref="G75:G76"/>
    <mergeCell ref="H75:H76"/>
    <mergeCell ref="I75:I76"/>
    <mergeCell ref="J75:J76"/>
    <mergeCell ref="AL71:AL74"/>
    <mergeCell ref="AM71:AM74"/>
    <mergeCell ref="BE71:BE74"/>
    <mergeCell ref="BF71:BF74"/>
    <mergeCell ref="BG71:BG74"/>
    <mergeCell ref="BH71:BH74"/>
    <mergeCell ref="K71:K74"/>
    <mergeCell ref="L71:L74"/>
    <mergeCell ref="M71:M74"/>
    <mergeCell ref="N71:N74"/>
    <mergeCell ref="AI71:AI74"/>
    <mergeCell ref="AK71:AK74"/>
    <mergeCell ref="BJ66:BJ67"/>
    <mergeCell ref="BL66:BL67"/>
    <mergeCell ref="B68:B107"/>
    <mergeCell ref="C68:C107"/>
    <mergeCell ref="D68:D107"/>
    <mergeCell ref="E71:E74"/>
    <mergeCell ref="F71:F74"/>
    <mergeCell ref="G71:G74"/>
    <mergeCell ref="H71:H74"/>
    <mergeCell ref="J71:J74"/>
    <mergeCell ref="AM66:AM67"/>
    <mergeCell ref="BE66:BE67"/>
    <mergeCell ref="BF66:BF67"/>
    <mergeCell ref="BG66:BG67"/>
    <mergeCell ref="BH66:BH67"/>
    <mergeCell ref="BI66:BI67"/>
    <mergeCell ref="L66:L67"/>
    <mergeCell ref="M66:M67"/>
    <mergeCell ref="N66:N67"/>
    <mergeCell ref="AI66:AI67"/>
    <mergeCell ref="AK66:AK67"/>
    <mergeCell ref="AL66:AL67"/>
    <mergeCell ref="BI60:BI64"/>
    <mergeCell ref="BJ60:BJ64"/>
    <mergeCell ref="BL60:BL64"/>
    <mergeCell ref="E66:E67"/>
    <mergeCell ref="F66:F67"/>
    <mergeCell ref="G66:G67"/>
    <mergeCell ref="H66:H67"/>
    <mergeCell ref="I66:I67"/>
    <mergeCell ref="J66:J67"/>
    <mergeCell ref="K66:K67"/>
    <mergeCell ref="AL60:AL64"/>
    <mergeCell ref="AM60:AM64"/>
    <mergeCell ref="BE60:BE64"/>
    <mergeCell ref="BF60:BF64"/>
    <mergeCell ref="BG60:BG64"/>
    <mergeCell ref="BH60:BH64"/>
    <mergeCell ref="K60:K64"/>
    <mergeCell ref="L60:L64"/>
    <mergeCell ref="M60:M64"/>
    <mergeCell ref="N60:N64"/>
    <mergeCell ref="AI60:AI64"/>
    <mergeCell ref="AK60:AK64"/>
    <mergeCell ref="E60:E64"/>
    <mergeCell ref="F60:F64"/>
    <mergeCell ref="G60:G64"/>
    <mergeCell ref="H60:H64"/>
    <mergeCell ref="I60:I64"/>
    <mergeCell ref="J60:J64"/>
    <mergeCell ref="BF58:BF59"/>
    <mergeCell ref="BG58:BG59"/>
    <mergeCell ref="BH58:BH59"/>
    <mergeCell ref="BI58:BI59"/>
    <mergeCell ref="BJ58:BJ59"/>
    <mergeCell ref="BL58:BL59"/>
    <mergeCell ref="N58:N59"/>
    <mergeCell ref="AI58:AI59"/>
    <mergeCell ref="AK58:AK59"/>
    <mergeCell ref="AL58:AL59"/>
    <mergeCell ref="AM58:AM59"/>
    <mergeCell ref="BE58:BE59"/>
    <mergeCell ref="H58:H59"/>
    <mergeCell ref="I58:I59"/>
    <mergeCell ref="J58:J59"/>
    <mergeCell ref="K58:K59"/>
    <mergeCell ref="L58:L59"/>
    <mergeCell ref="M58:M59"/>
    <mergeCell ref="AK54:AK55"/>
    <mergeCell ref="AL54:AL55"/>
    <mergeCell ref="AM54:AM55"/>
    <mergeCell ref="BE54:BE55"/>
    <mergeCell ref="B58:B67"/>
    <mergeCell ref="C58:C67"/>
    <mergeCell ref="D58:D67"/>
    <mergeCell ref="E58:E59"/>
    <mergeCell ref="F58:F59"/>
    <mergeCell ref="G58:G59"/>
    <mergeCell ref="H54:H55"/>
    <mergeCell ref="K54:K55"/>
    <mergeCell ref="L54:L55"/>
    <mergeCell ref="M54:M55"/>
    <mergeCell ref="N54:N55"/>
    <mergeCell ref="AI54:AI55"/>
    <mergeCell ref="BI46:BI47"/>
    <mergeCell ref="BJ46:BJ47"/>
    <mergeCell ref="BK46:BK47"/>
    <mergeCell ref="BL46:BL47"/>
    <mergeCell ref="B48:B57"/>
    <mergeCell ref="C48:C57"/>
    <mergeCell ref="D48:D57"/>
    <mergeCell ref="E54:E55"/>
    <mergeCell ref="F54:F55"/>
    <mergeCell ref="G54:G55"/>
    <mergeCell ref="AL46:AL47"/>
    <mergeCell ref="AM46:AM47"/>
    <mergeCell ref="BE46:BE47"/>
    <mergeCell ref="BF46:BF47"/>
    <mergeCell ref="BG46:BG47"/>
    <mergeCell ref="BH46:BH47"/>
    <mergeCell ref="K46:K47"/>
    <mergeCell ref="L46:L47"/>
    <mergeCell ref="M46:M47"/>
    <mergeCell ref="N46:N47"/>
    <mergeCell ref="AI46:AI47"/>
    <mergeCell ref="AK46:AK47"/>
    <mergeCell ref="E46:E47"/>
    <mergeCell ref="F46:F47"/>
    <mergeCell ref="G46:G47"/>
    <mergeCell ref="H46:H47"/>
    <mergeCell ref="I46:I47"/>
    <mergeCell ref="J46:J47"/>
    <mergeCell ref="BG44:BG45"/>
    <mergeCell ref="BH44:BH45"/>
    <mergeCell ref="BI44:BI45"/>
    <mergeCell ref="BJ44:BJ45"/>
    <mergeCell ref="BK44:BK45"/>
    <mergeCell ref="BL44:BL45"/>
    <mergeCell ref="AI44:AI45"/>
    <mergeCell ref="AK44:AK45"/>
    <mergeCell ref="AL44:AL45"/>
    <mergeCell ref="AM44:AM45"/>
    <mergeCell ref="BE44:BE45"/>
    <mergeCell ref="BF44:BF45"/>
    <mergeCell ref="I44:I45"/>
    <mergeCell ref="J44:J45"/>
    <mergeCell ref="K44:K45"/>
    <mergeCell ref="L44:L45"/>
    <mergeCell ref="M44:M45"/>
    <mergeCell ref="N44:N45"/>
    <mergeCell ref="AL41:AL42"/>
    <mergeCell ref="AM41:AM42"/>
    <mergeCell ref="BL41:BL42"/>
    <mergeCell ref="B44:B47"/>
    <mergeCell ref="C44:C47"/>
    <mergeCell ref="D44:D47"/>
    <mergeCell ref="E44:E45"/>
    <mergeCell ref="F44:F45"/>
    <mergeCell ref="G44:G45"/>
    <mergeCell ref="H44:H45"/>
    <mergeCell ref="I41:I42"/>
    <mergeCell ref="L41:L42"/>
    <mergeCell ref="M41:M42"/>
    <mergeCell ref="N41:N42"/>
    <mergeCell ref="AI41:AI42"/>
    <mergeCell ref="AK41:AK42"/>
    <mergeCell ref="BH36:BH37"/>
    <mergeCell ref="BI36:BI37"/>
    <mergeCell ref="BJ36:BJ37"/>
    <mergeCell ref="B38:B42"/>
    <mergeCell ref="C38:C42"/>
    <mergeCell ref="D38:D42"/>
    <mergeCell ref="E41:E42"/>
    <mergeCell ref="F41:F42"/>
    <mergeCell ref="G41:G42"/>
    <mergeCell ref="H41:H42"/>
    <mergeCell ref="BA36:BA37"/>
    <mergeCell ref="BB36:BB37"/>
    <mergeCell ref="BC36:BC37"/>
    <mergeCell ref="BD36:BD37"/>
    <mergeCell ref="BF36:BF37"/>
    <mergeCell ref="BG36:BG37"/>
    <mergeCell ref="AU36:AU37"/>
    <mergeCell ref="AV36:AV37"/>
    <mergeCell ref="AW36:AW37"/>
    <mergeCell ref="AX36:AX37"/>
    <mergeCell ref="AY36:AY37"/>
    <mergeCell ref="AZ36:AZ37"/>
    <mergeCell ref="AM35:AM37"/>
    <mergeCell ref="BE35:BE37"/>
    <mergeCell ref="BL35:BL37"/>
    <mergeCell ref="AN36:AN37"/>
    <mergeCell ref="AO36:AO37"/>
    <mergeCell ref="AP36:AP37"/>
    <mergeCell ref="AQ36:AQ37"/>
    <mergeCell ref="AR36:AR37"/>
    <mergeCell ref="AS36:AS37"/>
    <mergeCell ref="AT36:AT37"/>
    <mergeCell ref="L35:L37"/>
    <mergeCell ref="M35:M37"/>
    <mergeCell ref="N35:N37"/>
    <mergeCell ref="AI35:AI37"/>
    <mergeCell ref="AK35:AK37"/>
    <mergeCell ref="AL35:AL37"/>
    <mergeCell ref="E35:E37"/>
    <mergeCell ref="F35:F37"/>
    <mergeCell ref="G35:G37"/>
    <mergeCell ref="H35:H37"/>
    <mergeCell ref="I35:I37"/>
    <mergeCell ref="K35:K37"/>
    <mergeCell ref="AK33:AK34"/>
    <mergeCell ref="AL33:AL34"/>
    <mergeCell ref="AM33:AM34"/>
    <mergeCell ref="BE33:BE34"/>
    <mergeCell ref="BL33:BL34"/>
    <mergeCell ref="I33:I34"/>
    <mergeCell ref="K33:K34"/>
    <mergeCell ref="L33:L34"/>
    <mergeCell ref="M33:M34"/>
    <mergeCell ref="N33:N34"/>
    <mergeCell ref="AI33:AI34"/>
    <mergeCell ref="AM31:AM32"/>
    <mergeCell ref="BE31:BE32"/>
    <mergeCell ref="BL31:BL32"/>
    <mergeCell ref="B33:B37"/>
    <mergeCell ref="C33:C37"/>
    <mergeCell ref="D33:D37"/>
    <mergeCell ref="E33:E34"/>
    <mergeCell ref="F33:F34"/>
    <mergeCell ref="G33:G34"/>
    <mergeCell ref="H33:H34"/>
    <mergeCell ref="L31:L32"/>
    <mergeCell ref="M31:M32"/>
    <mergeCell ref="N31:N32"/>
    <mergeCell ref="AI31:AI32"/>
    <mergeCell ref="AK31:AK32"/>
    <mergeCell ref="AL31:AL32"/>
    <mergeCell ref="AM28:AM30"/>
    <mergeCell ref="BE28:BE30"/>
    <mergeCell ref="BL28:BL30"/>
    <mergeCell ref="E31:E32"/>
    <mergeCell ref="F31:F32"/>
    <mergeCell ref="G31:G32"/>
    <mergeCell ref="H31:H32"/>
    <mergeCell ref="I31:I32"/>
    <mergeCell ref="J31:J32"/>
    <mergeCell ref="K31:K32"/>
    <mergeCell ref="L28:L30"/>
    <mergeCell ref="M28:M30"/>
    <mergeCell ref="N28:N30"/>
    <mergeCell ref="AI28:AI30"/>
    <mergeCell ref="AK28:AK30"/>
    <mergeCell ref="AL28:AL30"/>
    <mergeCell ref="BI26:BI27"/>
    <mergeCell ref="BJ26:BJ27"/>
    <mergeCell ref="BL26:BL27"/>
    <mergeCell ref="E28:E30"/>
    <mergeCell ref="F28:F30"/>
    <mergeCell ref="G28:G30"/>
    <mergeCell ref="H28:H30"/>
    <mergeCell ref="I28:I30"/>
    <mergeCell ref="J28:J30"/>
    <mergeCell ref="K28:K30"/>
    <mergeCell ref="AL26:AL27"/>
    <mergeCell ref="AM26:AM27"/>
    <mergeCell ref="BE26:BE27"/>
    <mergeCell ref="BF26:BF27"/>
    <mergeCell ref="BG26:BG27"/>
    <mergeCell ref="BH26:BH27"/>
    <mergeCell ref="K26:K27"/>
    <mergeCell ref="L26:L27"/>
    <mergeCell ref="M26:M27"/>
    <mergeCell ref="N26:N27"/>
    <mergeCell ref="AI26:AI27"/>
    <mergeCell ref="AK26:AK27"/>
    <mergeCell ref="E26:E27"/>
    <mergeCell ref="F26:F27"/>
    <mergeCell ref="G26:G27"/>
    <mergeCell ref="H26:H27"/>
    <mergeCell ref="I26:I27"/>
    <mergeCell ref="J26:J27"/>
    <mergeCell ref="BF23:BF25"/>
    <mergeCell ref="BG23:BG25"/>
    <mergeCell ref="BH23:BH25"/>
    <mergeCell ref="BI23:BI25"/>
    <mergeCell ref="BJ23:BJ25"/>
    <mergeCell ref="BL23:BL25"/>
    <mergeCell ref="N23:N25"/>
    <mergeCell ref="AI23:AI25"/>
    <mergeCell ref="AK23:AK25"/>
    <mergeCell ref="AL23:AL25"/>
    <mergeCell ref="AM23:AM25"/>
    <mergeCell ref="BE23:BE25"/>
    <mergeCell ref="H23:H25"/>
    <mergeCell ref="I23:I25"/>
    <mergeCell ref="J23:J25"/>
    <mergeCell ref="K23:K25"/>
    <mergeCell ref="L23:L25"/>
    <mergeCell ref="M23:M25"/>
    <mergeCell ref="AL21:AL22"/>
    <mergeCell ref="AM21:AM22"/>
    <mergeCell ref="BE21:BE22"/>
    <mergeCell ref="BL21:BL22"/>
    <mergeCell ref="B23:B32"/>
    <mergeCell ref="C23:C32"/>
    <mergeCell ref="D23:D32"/>
    <mergeCell ref="E23:E25"/>
    <mergeCell ref="F23:F25"/>
    <mergeCell ref="G23:G25"/>
    <mergeCell ref="K21:K22"/>
    <mergeCell ref="L21:L22"/>
    <mergeCell ref="M21:M22"/>
    <mergeCell ref="N21:N22"/>
    <mergeCell ref="AI21:AI22"/>
    <mergeCell ref="AK21:AK22"/>
    <mergeCell ref="E21:E22"/>
    <mergeCell ref="F21:F22"/>
    <mergeCell ref="G21:G22"/>
    <mergeCell ref="H21:H22"/>
    <mergeCell ref="I21:I22"/>
    <mergeCell ref="J21:J22"/>
    <mergeCell ref="AI19:AI20"/>
    <mergeCell ref="AK19:AK20"/>
    <mergeCell ref="AL19:AL20"/>
    <mergeCell ref="AM19:AM20"/>
    <mergeCell ref="BE19:BE20"/>
    <mergeCell ref="BL19:BL20"/>
    <mergeCell ref="I19:I20"/>
    <mergeCell ref="J19:J20"/>
    <mergeCell ref="K19:K20"/>
    <mergeCell ref="L19:L20"/>
    <mergeCell ref="M19:M20"/>
    <mergeCell ref="N19:N20"/>
    <mergeCell ref="AM17:AM18"/>
    <mergeCell ref="BE17:BE18"/>
    <mergeCell ref="BL17:BL18"/>
    <mergeCell ref="B19:B22"/>
    <mergeCell ref="C19:C22"/>
    <mergeCell ref="D19:D22"/>
    <mergeCell ref="E19:E20"/>
    <mergeCell ref="F19:F20"/>
    <mergeCell ref="G19:G20"/>
    <mergeCell ref="H19:H20"/>
    <mergeCell ref="L17:L18"/>
    <mergeCell ref="M17:M18"/>
    <mergeCell ref="N17:N18"/>
    <mergeCell ref="AI17:AI18"/>
    <mergeCell ref="AK17:AK18"/>
    <mergeCell ref="AL17:AL18"/>
    <mergeCell ref="BI15:BI16"/>
    <mergeCell ref="BJ15:BJ16"/>
    <mergeCell ref="BL15:BL16"/>
    <mergeCell ref="E17:E18"/>
    <mergeCell ref="F17:F18"/>
    <mergeCell ref="G17:G18"/>
    <mergeCell ref="H17:H18"/>
    <mergeCell ref="I17:I18"/>
    <mergeCell ref="J17:J18"/>
    <mergeCell ref="K17:K18"/>
    <mergeCell ref="AL15:AL16"/>
    <mergeCell ref="AM15:AM16"/>
    <mergeCell ref="BE15:BE16"/>
    <mergeCell ref="BF15:BF16"/>
    <mergeCell ref="BG15:BG16"/>
    <mergeCell ref="BH15:BH16"/>
    <mergeCell ref="K15:K16"/>
    <mergeCell ref="L15:L16"/>
    <mergeCell ref="M15:M16"/>
    <mergeCell ref="N15:N16"/>
    <mergeCell ref="AI15:AI16"/>
    <mergeCell ref="AK15:AK16"/>
    <mergeCell ref="AL13:AL14"/>
    <mergeCell ref="AM13:AM14"/>
    <mergeCell ref="BE13:BE14"/>
    <mergeCell ref="BL13:BL14"/>
    <mergeCell ref="E15:E16"/>
    <mergeCell ref="F15:F16"/>
    <mergeCell ref="G15:G16"/>
    <mergeCell ref="H15:H16"/>
    <mergeCell ref="I15:I16"/>
    <mergeCell ref="J15:J16"/>
    <mergeCell ref="K13:K14"/>
    <mergeCell ref="L13:L14"/>
    <mergeCell ref="M13:M14"/>
    <mergeCell ref="N13:N14"/>
    <mergeCell ref="AI13:AI14"/>
    <mergeCell ref="AK13:AK14"/>
    <mergeCell ref="AL11:AL12"/>
    <mergeCell ref="AM11:AM12"/>
    <mergeCell ref="BE11:BE12"/>
    <mergeCell ref="BL11:BL12"/>
    <mergeCell ref="E13:E14"/>
    <mergeCell ref="F13:F14"/>
    <mergeCell ref="G13:G14"/>
    <mergeCell ref="H13:H14"/>
    <mergeCell ref="I13:I14"/>
    <mergeCell ref="J13:J14"/>
    <mergeCell ref="K11:K12"/>
    <mergeCell ref="L11:L12"/>
    <mergeCell ref="M11:M12"/>
    <mergeCell ref="N11:N12"/>
    <mergeCell ref="AI11:AI12"/>
    <mergeCell ref="AK11:AK12"/>
    <mergeCell ref="BL8:BL10"/>
    <mergeCell ref="B11:B18"/>
    <mergeCell ref="C11:C18"/>
    <mergeCell ref="D11:D18"/>
    <mergeCell ref="E11:E12"/>
    <mergeCell ref="F11:F12"/>
    <mergeCell ref="G11:G12"/>
    <mergeCell ref="H11:H12"/>
    <mergeCell ref="I11:I12"/>
    <mergeCell ref="J11:J12"/>
    <mergeCell ref="BE8:BE10"/>
    <mergeCell ref="BF8:BF10"/>
    <mergeCell ref="BG8:BG10"/>
    <mergeCell ref="BH8:BH10"/>
    <mergeCell ref="BI8:BI10"/>
    <mergeCell ref="BJ8:BJ10"/>
    <mergeCell ref="M8:M10"/>
    <mergeCell ref="N8:N10"/>
    <mergeCell ref="AI8:AI10"/>
    <mergeCell ref="AK8:AK10"/>
    <mergeCell ref="AL8:AL10"/>
    <mergeCell ref="AM8:AM10"/>
    <mergeCell ref="G8:G10"/>
    <mergeCell ref="H8:H10"/>
    <mergeCell ref="I8:I10"/>
    <mergeCell ref="J8:J10"/>
    <mergeCell ref="K8:K10"/>
    <mergeCell ref="L8:L10"/>
    <mergeCell ref="BH6:BH7"/>
    <mergeCell ref="BI6:BI7"/>
    <mergeCell ref="BJ6:BJ7"/>
    <mergeCell ref="BK6:BK7"/>
    <mergeCell ref="BL6:BL7"/>
    <mergeCell ref="B8:B10"/>
    <mergeCell ref="C8:C10"/>
    <mergeCell ref="D8:D10"/>
    <mergeCell ref="E8:E10"/>
    <mergeCell ref="F8:F10"/>
    <mergeCell ref="BB6:BB7"/>
    <mergeCell ref="BC6:BC7"/>
    <mergeCell ref="BD6:BD7"/>
    <mergeCell ref="BE6:BE7"/>
    <mergeCell ref="BF6:BF7"/>
    <mergeCell ref="BG6:BG7"/>
    <mergeCell ref="AO6:AO7"/>
    <mergeCell ref="AP6:AP7"/>
    <mergeCell ref="AQ6:AQ7"/>
    <mergeCell ref="AR6:AY6"/>
    <mergeCell ref="AZ6:AZ7"/>
    <mergeCell ref="BA6:BA7"/>
    <mergeCell ref="B1:BL1"/>
    <mergeCell ref="B2:BL2"/>
    <mergeCell ref="B3:BL3"/>
    <mergeCell ref="B4:BL4"/>
    <mergeCell ref="B5:L6"/>
    <mergeCell ref="M5:AM6"/>
    <mergeCell ref="AN5:AY5"/>
    <mergeCell ref="AZ5:BE5"/>
    <mergeCell ref="BF5:BK5"/>
    <mergeCell ref="AN6:AN7"/>
  </mergeCells>
  <conditionalFormatting sqref="AM8:AN8 AN9:AN10 AM19 AM21 AM11:AN11 AM13:AN13 AN12 AM23 AM26 AM28 AM31 AM33 AM35 AM43:AM44 AM46 AM69:AM71 BD43:BD47 AN46:AN47 AM75 AM79:AM80 AN79 AM82 AM85 AM87 AM91 AM97 AM101 AM113:AN115 AM111 AM77:AN77 BD77 AM116 AM117:AN118 BD117:BD118 AN68:AN75 BD68:BD75 AN82:AN112 AM107:AM109 BD79:BD115">
    <cfRule type="cellIs" dxfId="803" priority="304" operator="equal">
      <formula>"Extrema"</formula>
    </cfRule>
    <cfRule type="cellIs" dxfId="802" priority="305" operator="equal">
      <formula>"Alta"</formula>
    </cfRule>
    <cfRule type="cellIs" dxfId="801" priority="306" operator="equal">
      <formula>"Moderada"</formula>
    </cfRule>
    <cfRule type="cellIs" dxfId="800" priority="307" operator="equal">
      <formula>"Baja"</formula>
    </cfRule>
  </conditionalFormatting>
  <conditionalFormatting sqref="AK8 AK11 AK13 AK15 AK17 AK19 AK21 AK23 AK26 AK28 AK31 AK33 AK35 AK43:AK44 AK46 AK69:AK71 AK75 AK77 AK79:AK80 AK82 AK85 AK87 AK91 AK97 AK101 AK111 AK113:AK118 AK107:AK109">
    <cfRule type="cellIs" dxfId="799" priority="301" operator="equal">
      <formula>"Moderado"</formula>
    </cfRule>
    <cfRule type="cellIs" dxfId="798" priority="302" operator="equal">
      <formula>"Catastrófico"</formula>
    </cfRule>
    <cfRule type="cellIs" dxfId="797" priority="303" operator="equal">
      <formula>"Mayor"</formula>
    </cfRule>
  </conditionalFormatting>
  <conditionalFormatting sqref="M8 M11 M19 M21 M23 M26 M28 M31 M33 M35 M43:M44 M46 M69:M71 M75 M77 M79:M80 M82 M85 M87 M91 M97 M101 M111 M113:M118 M107:M109">
    <cfRule type="cellIs" dxfId="796" priority="296" operator="equal">
      <formula>"Muy Alta"</formula>
    </cfRule>
    <cfRule type="cellIs" dxfId="795" priority="297" operator="equal">
      <formula>"Alta"</formula>
    </cfRule>
    <cfRule type="cellIs" dxfId="794" priority="298" operator="equal">
      <formula>"Media"</formula>
    </cfRule>
    <cfRule type="cellIs" dxfId="793" priority="299" operator="equal">
      <formula>"Baja"</formula>
    </cfRule>
    <cfRule type="cellIs" dxfId="792" priority="300" operator="equal">
      <formula>"Muy baja"</formula>
    </cfRule>
  </conditionalFormatting>
  <conditionalFormatting sqref="BD8:BD13 BD16 BD19 BD21:BD26 BD28:BD36">
    <cfRule type="cellIs" dxfId="791" priority="292" operator="equal">
      <formula>"Extrema"</formula>
    </cfRule>
    <cfRule type="cellIs" dxfId="790" priority="293" operator="equal">
      <formula>"Alta"</formula>
    </cfRule>
    <cfRule type="cellIs" dxfId="789" priority="294" operator="equal">
      <formula>"Moderada"</formula>
    </cfRule>
    <cfRule type="cellIs" dxfId="788" priority="295" operator="equal">
      <formula>"Baja"</formula>
    </cfRule>
  </conditionalFormatting>
  <conditionalFormatting sqref="M13">
    <cfRule type="cellIs" dxfId="787" priority="287" operator="equal">
      <formula>"Muy Alta"</formula>
    </cfRule>
    <cfRule type="cellIs" dxfId="786" priority="288" operator="equal">
      <formula>"Alta"</formula>
    </cfRule>
    <cfRule type="cellIs" dxfId="785" priority="289" operator="equal">
      <formula>"Media"</formula>
    </cfRule>
    <cfRule type="cellIs" dxfId="784" priority="290" operator="equal">
      <formula>"Baja"</formula>
    </cfRule>
    <cfRule type="cellIs" dxfId="783" priority="291" operator="equal">
      <formula>"Muy baja"</formula>
    </cfRule>
  </conditionalFormatting>
  <conditionalFormatting sqref="BD14">
    <cfRule type="cellIs" dxfId="782" priority="283" operator="equal">
      <formula>"Extrema"</formula>
    </cfRule>
    <cfRule type="cellIs" dxfId="781" priority="284" operator="equal">
      <formula>"Alta"</formula>
    </cfRule>
    <cfRule type="cellIs" dxfId="780" priority="285" operator="equal">
      <formula>"Moderada"</formula>
    </cfRule>
    <cfRule type="cellIs" dxfId="779" priority="286" operator="equal">
      <formula>"Baja"</formula>
    </cfRule>
  </conditionalFormatting>
  <conditionalFormatting sqref="AM15">
    <cfRule type="cellIs" dxfId="778" priority="279" operator="equal">
      <formula>"Extrema"</formula>
    </cfRule>
    <cfRule type="cellIs" dxfId="777" priority="280" operator="equal">
      <formula>"Alta"</formula>
    </cfRule>
    <cfRule type="cellIs" dxfId="776" priority="281" operator="equal">
      <formula>"Moderada"</formula>
    </cfRule>
    <cfRule type="cellIs" dxfId="775" priority="282" operator="equal">
      <formula>"Baja"</formula>
    </cfRule>
  </conditionalFormatting>
  <conditionalFormatting sqref="BD15">
    <cfRule type="cellIs" dxfId="774" priority="275" operator="equal">
      <formula>"Extrema"</formula>
    </cfRule>
    <cfRule type="cellIs" dxfId="773" priority="276" operator="equal">
      <formula>"Alta"</formula>
    </cfRule>
    <cfRule type="cellIs" dxfId="772" priority="277" operator="equal">
      <formula>"Moderada"</formula>
    </cfRule>
    <cfRule type="cellIs" dxfId="771" priority="278" operator="equal">
      <formula>"Baja"</formula>
    </cfRule>
  </conditionalFormatting>
  <conditionalFormatting sqref="M15">
    <cfRule type="cellIs" dxfId="770" priority="270" operator="equal">
      <formula>"Muy Alta"</formula>
    </cfRule>
    <cfRule type="cellIs" dxfId="769" priority="271" operator="equal">
      <formula>"Alta"</formula>
    </cfRule>
    <cfRule type="cellIs" dxfId="768" priority="272" operator="equal">
      <formula>"Media"</formula>
    </cfRule>
    <cfRule type="cellIs" dxfId="767" priority="273" operator="equal">
      <formula>"Baja"</formula>
    </cfRule>
    <cfRule type="cellIs" dxfId="766" priority="274" operator="equal">
      <formula>"Muy baja"</formula>
    </cfRule>
  </conditionalFormatting>
  <conditionalFormatting sqref="AM17">
    <cfRule type="cellIs" dxfId="765" priority="266" operator="equal">
      <formula>"Extrema"</formula>
    </cfRule>
    <cfRule type="cellIs" dxfId="764" priority="267" operator="equal">
      <formula>"Alta"</formula>
    </cfRule>
    <cfRule type="cellIs" dxfId="763" priority="268" operator="equal">
      <formula>"Moderada"</formula>
    </cfRule>
    <cfRule type="cellIs" dxfId="762" priority="269" operator="equal">
      <formula>"Baja"</formula>
    </cfRule>
  </conditionalFormatting>
  <conditionalFormatting sqref="BD17">
    <cfRule type="cellIs" dxfId="761" priority="262" operator="equal">
      <formula>"Extrema"</formula>
    </cfRule>
    <cfRule type="cellIs" dxfId="760" priority="263" operator="equal">
      <formula>"Alta"</formula>
    </cfRule>
    <cfRule type="cellIs" dxfId="759" priority="264" operator="equal">
      <formula>"Moderada"</formula>
    </cfRule>
    <cfRule type="cellIs" dxfId="758" priority="265" operator="equal">
      <formula>"Baja"</formula>
    </cfRule>
  </conditionalFormatting>
  <conditionalFormatting sqref="M17">
    <cfRule type="cellIs" dxfId="757" priority="257" operator="equal">
      <formula>"Muy Alta"</formula>
    </cfRule>
    <cfRule type="cellIs" dxfId="756" priority="258" operator="equal">
      <formula>"Alta"</formula>
    </cfRule>
    <cfRule type="cellIs" dxfId="755" priority="259" operator="equal">
      <formula>"Media"</formula>
    </cfRule>
    <cfRule type="cellIs" dxfId="754" priority="260" operator="equal">
      <formula>"Baja"</formula>
    </cfRule>
    <cfRule type="cellIs" dxfId="753" priority="261" operator="equal">
      <formula>"Muy baja"</formula>
    </cfRule>
  </conditionalFormatting>
  <conditionalFormatting sqref="BD18">
    <cfRule type="cellIs" dxfId="752" priority="253" operator="equal">
      <formula>"Extrema"</formula>
    </cfRule>
    <cfRule type="cellIs" dxfId="751" priority="254" operator="equal">
      <formula>"Alta"</formula>
    </cfRule>
    <cfRule type="cellIs" dxfId="750" priority="255" operator="equal">
      <formula>"Moderada"</formula>
    </cfRule>
    <cfRule type="cellIs" dxfId="749" priority="256" operator="equal">
      <formula>"Baja"</formula>
    </cfRule>
  </conditionalFormatting>
  <conditionalFormatting sqref="BD20">
    <cfRule type="cellIs" dxfId="748" priority="249" operator="equal">
      <formula>"Extrema"</formula>
    </cfRule>
    <cfRule type="cellIs" dxfId="747" priority="250" operator="equal">
      <formula>"Alta"</formula>
    </cfRule>
    <cfRule type="cellIs" dxfId="746" priority="251" operator="equal">
      <formula>"Moderada"</formula>
    </cfRule>
    <cfRule type="cellIs" dxfId="745" priority="252" operator="equal">
      <formula>"Baja"</formula>
    </cfRule>
  </conditionalFormatting>
  <conditionalFormatting sqref="AK8 AK11 AK13 AK15 AK17 AK19 AK21 AK23 AK26 AK28 AK31 AK33 AK35 AK43:AK44 AK46 AK69:AK71 AK75 AK77 AK79:AK80 AK82 AK85 AK87 AK91 AK97 AK101 AK111 AK113:AK118 AK107:AK109">
    <cfRule type="cellIs" dxfId="744" priority="248" operator="equal">
      <formula>"Leve"</formula>
    </cfRule>
  </conditionalFormatting>
  <conditionalFormatting sqref="AK8 AK11 AK13 AK15 AK17 AK19 AK21 AK23 AK26 AK28 AK31 AK33 AK35 AK43:AK44 AK46 AK69:AK71 AK75 AK77 AK79:AK80 AK82 AK85 AK87 AK91 AK97 AK101 AK111 AK113:AK118 AK107:AK109">
    <cfRule type="cellIs" dxfId="743" priority="247" operator="equal">
      <formula>"Menor"</formula>
    </cfRule>
  </conditionalFormatting>
  <conditionalFormatting sqref="AN14:AN27">
    <cfRule type="cellIs" dxfId="742" priority="243" operator="equal">
      <formula>"Extrema"</formula>
    </cfRule>
    <cfRule type="cellIs" dxfId="741" priority="244" operator="equal">
      <formula>"Alta"</formula>
    </cfRule>
    <cfRule type="cellIs" dxfId="740" priority="245" operator="equal">
      <formula>"Moderada"</formula>
    </cfRule>
    <cfRule type="cellIs" dxfId="739" priority="246" operator="equal">
      <formula>"Baja"</formula>
    </cfRule>
  </conditionalFormatting>
  <conditionalFormatting sqref="BD27">
    <cfRule type="cellIs" dxfId="738" priority="239" operator="equal">
      <formula>"Extrema"</formula>
    </cfRule>
    <cfRule type="cellIs" dxfId="737" priority="240" operator="equal">
      <formula>"Alta"</formula>
    </cfRule>
    <cfRule type="cellIs" dxfId="736" priority="241" operator="equal">
      <formula>"Moderada"</formula>
    </cfRule>
    <cfRule type="cellIs" dxfId="735" priority="242" operator="equal">
      <formula>"Baja"</formula>
    </cfRule>
  </conditionalFormatting>
  <conditionalFormatting sqref="AN28:AN36 AN43:AN45">
    <cfRule type="cellIs" dxfId="734" priority="235" operator="equal">
      <formula>"Extrema"</formula>
    </cfRule>
    <cfRule type="cellIs" dxfId="733" priority="236" operator="equal">
      <formula>"Alta"</formula>
    </cfRule>
    <cfRule type="cellIs" dxfId="732" priority="237" operator="equal">
      <formula>"Moderada"</formula>
    </cfRule>
    <cfRule type="cellIs" dxfId="731" priority="238" operator="equal">
      <formula>"Baja"</formula>
    </cfRule>
  </conditionalFormatting>
  <conditionalFormatting sqref="AM125 AM138:AM139 AM142 AM144 AM146 AM149 AM153 AM151">
    <cfRule type="cellIs" dxfId="730" priority="231" operator="equal">
      <formula>"Extrema"</formula>
    </cfRule>
    <cfRule type="cellIs" dxfId="729" priority="232" operator="equal">
      <formula>"Alta"</formula>
    </cfRule>
    <cfRule type="cellIs" dxfId="728" priority="233" operator="equal">
      <formula>"Moderada"</formula>
    </cfRule>
    <cfRule type="cellIs" dxfId="727" priority="234" operator="equal">
      <formula>"Baja"</formula>
    </cfRule>
  </conditionalFormatting>
  <conditionalFormatting sqref="AK125 AK138:AK139 AK142 AK144 AK146 AK149 AK153 AK151">
    <cfRule type="cellIs" dxfId="726" priority="228" operator="equal">
      <formula>"Moderado"</formula>
    </cfRule>
    <cfRule type="cellIs" dxfId="725" priority="229" operator="equal">
      <formula>"Catastrófico"</formula>
    </cfRule>
    <cfRule type="cellIs" dxfId="724" priority="230" operator="equal">
      <formula>"Mayor"</formula>
    </cfRule>
  </conditionalFormatting>
  <conditionalFormatting sqref="M125 M138:M139 M142 M144 M146 M149 M153 M151">
    <cfRule type="cellIs" dxfId="723" priority="223" operator="equal">
      <formula>"Muy Alta"</formula>
    </cfRule>
    <cfRule type="cellIs" dxfId="722" priority="224" operator="equal">
      <formula>"Alta"</formula>
    </cfRule>
    <cfRule type="cellIs" dxfId="721" priority="225" operator="equal">
      <formula>"Media"</formula>
    </cfRule>
    <cfRule type="cellIs" dxfId="720" priority="226" operator="equal">
      <formula>"Baja"</formula>
    </cfRule>
    <cfRule type="cellIs" dxfId="719" priority="227" operator="equal">
      <formula>"Muy baja"</formula>
    </cfRule>
  </conditionalFormatting>
  <conditionalFormatting sqref="BD125:BD126 BD146:BD149 BD151:BD154 BD137:BD144">
    <cfRule type="cellIs" dxfId="718" priority="219" operator="equal">
      <formula>"Extrema"</formula>
    </cfRule>
    <cfRule type="cellIs" dxfId="717" priority="220" operator="equal">
      <formula>"Alta"</formula>
    </cfRule>
    <cfRule type="cellIs" dxfId="716" priority="221" operator="equal">
      <formula>"Moderada"</formula>
    </cfRule>
    <cfRule type="cellIs" dxfId="715" priority="222" operator="equal">
      <formula>"Baja"</formula>
    </cfRule>
  </conditionalFormatting>
  <conditionalFormatting sqref="AK125 AK138:AK139 AK142 AK144 AK146 AK149 AK153 AK151">
    <cfRule type="cellIs" dxfId="714" priority="218" operator="equal">
      <formula>"Leve"</formula>
    </cfRule>
  </conditionalFormatting>
  <conditionalFormatting sqref="AK125 AK138:AK139 AK142 AK144 AK146 AK149 AK153 AK151">
    <cfRule type="cellIs" dxfId="713" priority="217" operator="equal">
      <formula>"Menor"</formula>
    </cfRule>
  </conditionalFormatting>
  <conditionalFormatting sqref="AN125:AN126 AN146:AN149 AN151:AN154 AN138:AN144">
    <cfRule type="cellIs" dxfId="712" priority="213" operator="equal">
      <formula>"Extrema"</formula>
    </cfRule>
    <cfRule type="cellIs" dxfId="711" priority="214" operator="equal">
      <formula>"Alta"</formula>
    </cfRule>
    <cfRule type="cellIs" dxfId="710" priority="215" operator="equal">
      <formula>"Moderada"</formula>
    </cfRule>
    <cfRule type="cellIs" dxfId="709" priority="216" operator="equal">
      <formula>"Baja"</formula>
    </cfRule>
  </conditionalFormatting>
  <conditionalFormatting sqref="AM68">
    <cfRule type="cellIs" dxfId="708" priority="209" operator="equal">
      <formula>"Extrema"</formula>
    </cfRule>
    <cfRule type="cellIs" dxfId="707" priority="210" operator="equal">
      <formula>"Alta"</formula>
    </cfRule>
    <cfRule type="cellIs" dxfId="706" priority="211" operator="equal">
      <formula>"Moderada"</formula>
    </cfRule>
    <cfRule type="cellIs" dxfId="705" priority="212" operator="equal">
      <formula>"Baja"</formula>
    </cfRule>
  </conditionalFormatting>
  <conditionalFormatting sqref="AK68">
    <cfRule type="cellIs" dxfId="704" priority="206" operator="equal">
      <formula>"Moderado"</formula>
    </cfRule>
    <cfRule type="cellIs" dxfId="703" priority="207" operator="equal">
      <formula>"Catastrófico"</formula>
    </cfRule>
    <cfRule type="cellIs" dxfId="702" priority="208" operator="equal">
      <formula>"Mayor"</formula>
    </cfRule>
  </conditionalFormatting>
  <conditionalFormatting sqref="M68">
    <cfRule type="cellIs" dxfId="701" priority="201" operator="equal">
      <formula>"Muy Alta"</formula>
    </cfRule>
    <cfRule type="cellIs" dxfId="700" priority="202" operator="equal">
      <formula>"Alta"</formula>
    </cfRule>
    <cfRule type="cellIs" dxfId="699" priority="203" operator="equal">
      <formula>"Media"</formula>
    </cfRule>
    <cfRule type="cellIs" dxfId="698" priority="204" operator="equal">
      <formula>"Baja"</formula>
    </cfRule>
    <cfRule type="cellIs" dxfId="697" priority="205" operator="equal">
      <formula>"Muy baja"</formula>
    </cfRule>
  </conditionalFormatting>
  <conditionalFormatting sqref="AK68">
    <cfRule type="cellIs" dxfId="696" priority="200" operator="equal">
      <formula>"Leve"</formula>
    </cfRule>
  </conditionalFormatting>
  <conditionalFormatting sqref="AK68">
    <cfRule type="cellIs" dxfId="695" priority="199" operator="equal">
      <formula>"Menor"</formula>
    </cfRule>
  </conditionalFormatting>
  <conditionalFormatting sqref="AN80:AN81">
    <cfRule type="cellIs" dxfId="694" priority="195" operator="equal">
      <formula>"Extrema"</formula>
    </cfRule>
    <cfRule type="cellIs" dxfId="693" priority="196" operator="equal">
      <formula>"Alta"</formula>
    </cfRule>
    <cfRule type="cellIs" dxfId="692" priority="197" operator="equal">
      <formula>"Moderada"</formula>
    </cfRule>
    <cfRule type="cellIs" dxfId="691" priority="198" operator="equal">
      <formula>"Baja"</formula>
    </cfRule>
  </conditionalFormatting>
  <conditionalFormatting sqref="AN116">
    <cfRule type="cellIs" dxfId="690" priority="191" operator="equal">
      <formula>"Extrema"</formula>
    </cfRule>
    <cfRule type="cellIs" dxfId="689" priority="192" operator="equal">
      <formula>"Alta"</formula>
    </cfRule>
    <cfRule type="cellIs" dxfId="688" priority="193" operator="equal">
      <formula>"Moderada"</formula>
    </cfRule>
    <cfRule type="cellIs" dxfId="687" priority="194" operator="equal">
      <formula>"Baja"</formula>
    </cfRule>
  </conditionalFormatting>
  <conditionalFormatting sqref="AM119">
    <cfRule type="cellIs" dxfId="686" priority="187" operator="equal">
      <formula>"Extrema"</formula>
    </cfRule>
    <cfRule type="cellIs" dxfId="685" priority="188" operator="equal">
      <formula>"Alta"</formula>
    </cfRule>
    <cfRule type="cellIs" dxfId="684" priority="189" operator="equal">
      <formula>"Moderada"</formula>
    </cfRule>
    <cfRule type="cellIs" dxfId="683" priority="190" operator="equal">
      <formula>"Baja"</formula>
    </cfRule>
  </conditionalFormatting>
  <conditionalFormatting sqref="AK119">
    <cfRule type="cellIs" dxfId="682" priority="184" operator="equal">
      <formula>"Moderado"</formula>
    </cfRule>
    <cfRule type="cellIs" dxfId="681" priority="185" operator="equal">
      <formula>"Catastrófico"</formula>
    </cfRule>
    <cfRule type="cellIs" dxfId="680" priority="186" operator="equal">
      <formula>"Mayor"</formula>
    </cfRule>
  </conditionalFormatting>
  <conditionalFormatting sqref="M119">
    <cfRule type="cellIs" dxfId="679" priority="179" operator="equal">
      <formula>"Muy Alta"</formula>
    </cfRule>
    <cfRule type="cellIs" dxfId="678" priority="180" operator="equal">
      <formula>"Alta"</formula>
    </cfRule>
    <cfRule type="cellIs" dxfId="677" priority="181" operator="equal">
      <formula>"Media"</formula>
    </cfRule>
    <cfRule type="cellIs" dxfId="676" priority="182" operator="equal">
      <formula>"Baja"</formula>
    </cfRule>
    <cfRule type="cellIs" dxfId="675" priority="183" operator="equal">
      <formula>"Muy baja"</formula>
    </cfRule>
  </conditionalFormatting>
  <conditionalFormatting sqref="BD119">
    <cfRule type="cellIs" dxfId="674" priority="175" operator="equal">
      <formula>"Extrema"</formula>
    </cfRule>
    <cfRule type="cellIs" dxfId="673" priority="176" operator="equal">
      <formula>"Alta"</formula>
    </cfRule>
    <cfRule type="cellIs" dxfId="672" priority="177" operator="equal">
      <formula>"Moderada"</formula>
    </cfRule>
    <cfRule type="cellIs" dxfId="671" priority="178" operator="equal">
      <formula>"Baja"</formula>
    </cfRule>
  </conditionalFormatting>
  <conditionalFormatting sqref="AK119">
    <cfRule type="cellIs" dxfId="670" priority="174" operator="equal">
      <formula>"Leve"</formula>
    </cfRule>
  </conditionalFormatting>
  <conditionalFormatting sqref="AK119">
    <cfRule type="cellIs" dxfId="669" priority="173" operator="equal">
      <formula>"Menor"</formula>
    </cfRule>
  </conditionalFormatting>
  <conditionalFormatting sqref="AN119">
    <cfRule type="cellIs" dxfId="668" priority="169" operator="equal">
      <formula>"Extrema"</formula>
    </cfRule>
    <cfRule type="cellIs" dxfId="667" priority="170" operator="equal">
      <formula>"Alta"</formula>
    </cfRule>
    <cfRule type="cellIs" dxfId="666" priority="171" operator="equal">
      <formula>"Moderada"</formula>
    </cfRule>
    <cfRule type="cellIs" dxfId="665" priority="172" operator="equal">
      <formula>"Baja"</formula>
    </cfRule>
  </conditionalFormatting>
  <conditionalFormatting sqref="AM122">
    <cfRule type="cellIs" dxfId="664" priority="165" operator="equal">
      <formula>"Extrema"</formula>
    </cfRule>
    <cfRule type="cellIs" dxfId="663" priority="166" operator="equal">
      <formula>"Alta"</formula>
    </cfRule>
    <cfRule type="cellIs" dxfId="662" priority="167" operator="equal">
      <formula>"Moderada"</formula>
    </cfRule>
    <cfRule type="cellIs" dxfId="661" priority="168" operator="equal">
      <formula>"Baja"</formula>
    </cfRule>
  </conditionalFormatting>
  <conditionalFormatting sqref="AK122">
    <cfRule type="cellIs" dxfId="660" priority="162" operator="equal">
      <formula>"Moderado"</formula>
    </cfRule>
    <cfRule type="cellIs" dxfId="659" priority="163" operator="equal">
      <formula>"Catastrófico"</formula>
    </cfRule>
    <cfRule type="cellIs" dxfId="658" priority="164" operator="equal">
      <formula>"Mayor"</formula>
    </cfRule>
  </conditionalFormatting>
  <conditionalFormatting sqref="M122">
    <cfRule type="cellIs" dxfId="657" priority="157" operator="equal">
      <formula>"Muy Alta"</formula>
    </cfRule>
    <cfRule type="cellIs" dxfId="656" priority="158" operator="equal">
      <formula>"Alta"</formula>
    </cfRule>
    <cfRule type="cellIs" dxfId="655" priority="159" operator="equal">
      <formula>"Media"</formula>
    </cfRule>
    <cfRule type="cellIs" dxfId="654" priority="160" operator="equal">
      <formula>"Baja"</formula>
    </cfRule>
    <cfRule type="cellIs" dxfId="653" priority="161" operator="equal">
      <formula>"Muy baja"</formula>
    </cfRule>
  </conditionalFormatting>
  <conditionalFormatting sqref="BD120:BD122">
    <cfRule type="cellIs" dxfId="652" priority="153" operator="equal">
      <formula>"Extrema"</formula>
    </cfRule>
    <cfRule type="cellIs" dxfId="651" priority="154" operator="equal">
      <formula>"Alta"</formula>
    </cfRule>
    <cfRule type="cellIs" dxfId="650" priority="155" operator="equal">
      <formula>"Moderada"</formula>
    </cfRule>
    <cfRule type="cellIs" dxfId="649" priority="156" operator="equal">
      <formula>"Baja"</formula>
    </cfRule>
  </conditionalFormatting>
  <conditionalFormatting sqref="AK122">
    <cfRule type="cellIs" dxfId="648" priority="152" operator="equal">
      <formula>"Leve"</formula>
    </cfRule>
  </conditionalFormatting>
  <conditionalFormatting sqref="AK122">
    <cfRule type="cellIs" dxfId="647" priority="151" operator="equal">
      <formula>"Menor"</formula>
    </cfRule>
  </conditionalFormatting>
  <conditionalFormatting sqref="AN120:AN123">
    <cfRule type="cellIs" dxfId="646" priority="147" operator="equal">
      <formula>"Extrema"</formula>
    </cfRule>
    <cfRule type="cellIs" dxfId="645" priority="148" operator="equal">
      <formula>"Alta"</formula>
    </cfRule>
    <cfRule type="cellIs" dxfId="644" priority="149" operator="equal">
      <formula>"Moderada"</formula>
    </cfRule>
    <cfRule type="cellIs" dxfId="643" priority="150" operator="equal">
      <formula>"Baja"</formula>
    </cfRule>
  </conditionalFormatting>
  <conditionalFormatting sqref="AM124">
    <cfRule type="cellIs" dxfId="642" priority="143" operator="equal">
      <formula>"Extrema"</formula>
    </cfRule>
    <cfRule type="cellIs" dxfId="641" priority="144" operator="equal">
      <formula>"Alta"</formula>
    </cfRule>
    <cfRule type="cellIs" dxfId="640" priority="145" operator="equal">
      <formula>"Moderada"</formula>
    </cfRule>
    <cfRule type="cellIs" dxfId="639" priority="146" operator="equal">
      <formula>"Baja"</formula>
    </cfRule>
  </conditionalFormatting>
  <conditionalFormatting sqref="AK124">
    <cfRule type="cellIs" dxfId="638" priority="140" operator="equal">
      <formula>"Moderado"</formula>
    </cfRule>
    <cfRule type="cellIs" dxfId="637" priority="141" operator="equal">
      <formula>"Catastrófico"</formula>
    </cfRule>
    <cfRule type="cellIs" dxfId="636" priority="142" operator="equal">
      <formula>"Mayor"</formula>
    </cfRule>
  </conditionalFormatting>
  <conditionalFormatting sqref="M124">
    <cfRule type="cellIs" dxfId="635" priority="135" operator="equal">
      <formula>"Muy Alta"</formula>
    </cfRule>
    <cfRule type="cellIs" dxfId="634" priority="136" operator="equal">
      <formula>"Alta"</formula>
    </cfRule>
    <cfRule type="cellIs" dxfId="633" priority="137" operator="equal">
      <formula>"Media"</formula>
    </cfRule>
    <cfRule type="cellIs" dxfId="632" priority="138" operator="equal">
      <formula>"Baja"</formula>
    </cfRule>
    <cfRule type="cellIs" dxfId="631" priority="139" operator="equal">
      <formula>"Muy baja"</formula>
    </cfRule>
  </conditionalFormatting>
  <conditionalFormatting sqref="BD124">
    <cfRule type="cellIs" dxfId="630" priority="131" operator="equal">
      <formula>"Extrema"</formula>
    </cfRule>
    <cfRule type="cellIs" dxfId="629" priority="132" operator="equal">
      <formula>"Alta"</formula>
    </cfRule>
    <cfRule type="cellIs" dxfId="628" priority="133" operator="equal">
      <formula>"Moderada"</formula>
    </cfRule>
    <cfRule type="cellIs" dxfId="627" priority="134" operator="equal">
      <formula>"Baja"</formula>
    </cfRule>
  </conditionalFormatting>
  <conditionalFormatting sqref="AK124">
    <cfRule type="cellIs" dxfId="626" priority="130" operator="equal">
      <formula>"Leve"</formula>
    </cfRule>
  </conditionalFormatting>
  <conditionalFormatting sqref="AK124">
    <cfRule type="cellIs" dxfId="625" priority="129" operator="equal">
      <formula>"Menor"</formula>
    </cfRule>
  </conditionalFormatting>
  <conditionalFormatting sqref="AN124">
    <cfRule type="cellIs" dxfId="624" priority="125" operator="equal">
      <formula>"Extrema"</formula>
    </cfRule>
    <cfRule type="cellIs" dxfId="623" priority="126" operator="equal">
      <formula>"Alta"</formula>
    </cfRule>
    <cfRule type="cellIs" dxfId="622" priority="127" operator="equal">
      <formula>"Moderada"</formula>
    </cfRule>
    <cfRule type="cellIs" dxfId="621" priority="128" operator="equal">
      <formula>"Baja"</formula>
    </cfRule>
  </conditionalFormatting>
  <conditionalFormatting sqref="AM127 AM134">
    <cfRule type="cellIs" dxfId="620" priority="121" operator="equal">
      <formula>"Extrema"</formula>
    </cfRule>
    <cfRule type="cellIs" dxfId="619" priority="122" operator="equal">
      <formula>"Alta"</formula>
    </cfRule>
    <cfRule type="cellIs" dxfId="618" priority="123" operator="equal">
      <formula>"Moderada"</formula>
    </cfRule>
    <cfRule type="cellIs" dxfId="617" priority="124" operator="equal">
      <formula>"Baja"</formula>
    </cfRule>
  </conditionalFormatting>
  <conditionalFormatting sqref="AK127 AK134">
    <cfRule type="cellIs" dxfId="616" priority="118" operator="equal">
      <formula>"Moderado"</formula>
    </cfRule>
    <cfRule type="cellIs" dxfId="615" priority="119" operator="equal">
      <formula>"Catastrófico"</formula>
    </cfRule>
    <cfRule type="cellIs" dxfId="614" priority="120" operator="equal">
      <formula>"Mayor"</formula>
    </cfRule>
  </conditionalFormatting>
  <conditionalFormatting sqref="M127 M134">
    <cfRule type="cellIs" dxfId="613" priority="113" operator="equal">
      <formula>"Muy Alta"</formula>
    </cfRule>
    <cfRule type="cellIs" dxfId="612" priority="114" operator="equal">
      <formula>"Alta"</formula>
    </cfRule>
    <cfRule type="cellIs" dxfId="611" priority="115" operator="equal">
      <formula>"Media"</formula>
    </cfRule>
    <cfRule type="cellIs" dxfId="610" priority="116" operator="equal">
      <formula>"Baja"</formula>
    </cfRule>
    <cfRule type="cellIs" dxfId="609" priority="117" operator="equal">
      <formula>"Muy baja"</formula>
    </cfRule>
  </conditionalFormatting>
  <conditionalFormatting sqref="BD127 BD134">
    <cfRule type="cellIs" dxfId="608" priority="109" operator="equal">
      <formula>"Extrema"</formula>
    </cfRule>
    <cfRule type="cellIs" dxfId="607" priority="110" operator="equal">
      <formula>"Alta"</formula>
    </cfRule>
    <cfRule type="cellIs" dxfId="606" priority="111" operator="equal">
      <formula>"Moderada"</formula>
    </cfRule>
    <cfRule type="cellIs" dxfId="605" priority="112" operator="equal">
      <formula>"Baja"</formula>
    </cfRule>
  </conditionalFormatting>
  <conditionalFormatting sqref="AK127 AK134">
    <cfRule type="cellIs" dxfId="604" priority="108" operator="equal">
      <formula>"Leve"</formula>
    </cfRule>
  </conditionalFormatting>
  <conditionalFormatting sqref="AK127 AK134">
    <cfRule type="cellIs" dxfId="603" priority="107" operator="equal">
      <formula>"Menor"</formula>
    </cfRule>
  </conditionalFormatting>
  <conditionalFormatting sqref="AN127:AN128 AN134:AN135">
    <cfRule type="cellIs" dxfId="602" priority="103" operator="equal">
      <formula>"Extrema"</formula>
    </cfRule>
    <cfRule type="cellIs" dxfId="601" priority="104" operator="equal">
      <formula>"Alta"</formula>
    </cfRule>
    <cfRule type="cellIs" dxfId="600" priority="105" operator="equal">
      <formula>"Moderada"</formula>
    </cfRule>
    <cfRule type="cellIs" dxfId="599" priority="106" operator="equal">
      <formula>"Baja"</formula>
    </cfRule>
  </conditionalFormatting>
  <conditionalFormatting sqref="AM129 AM131">
    <cfRule type="cellIs" dxfId="598" priority="95" operator="equal">
      <formula>"Extrema"</formula>
    </cfRule>
    <cfRule type="cellIs" dxfId="597" priority="96" operator="equal">
      <formula>"Alta"</formula>
    </cfRule>
    <cfRule type="cellIs" dxfId="596" priority="97" operator="equal">
      <formula>"Moderada"</formula>
    </cfRule>
    <cfRule type="cellIs" dxfId="595" priority="98" operator="equal">
      <formula>"Baja"</formula>
    </cfRule>
  </conditionalFormatting>
  <conditionalFormatting sqref="AK129 AK131">
    <cfRule type="cellIs" dxfId="594" priority="92" operator="equal">
      <formula>"Moderado"</formula>
    </cfRule>
    <cfRule type="cellIs" dxfId="593" priority="93" operator="equal">
      <formula>"Catastrófico"</formula>
    </cfRule>
    <cfRule type="cellIs" dxfId="592" priority="94" operator="equal">
      <formula>"Mayor"</formula>
    </cfRule>
  </conditionalFormatting>
  <conditionalFormatting sqref="M129 M131">
    <cfRule type="cellIs" dxfId="591" priority="87" operator="equal">
      <formula>"Muy Alta"</formula>
    </cfRule>
    <cfRule type="cellIs" dxfId="590" priority="88" operator="equal">
      <formula>"Alta"</formula>
    </cfRule>
    <cfRule type="cellIs" dxfId="589" priority="89" operator="equal">
      <formula>"Media"</formula>
    </cfRule>
    <cfRule type="cellIs" dxfId="588" priority="90" operator="equal">
      <formula>"Baja"</formula>
    </cfRule>
    <cfRule type="cellIs" dxfId="587" priority="91" operator="equal">
      <formula>"Muy baja"</formula>
    </cfRule>
  </conditionalFormatting>
  <conditionalFormatting sqref="BD128 BD133">
    <cfRule type="cellIs" dxfId="586" priority="99" operator="equal">
      <formula>"Extrema"</formula>
    </cfRule>
    <cfRule type="cellIs" dxfId="585" priority="100" operator="equal">
      <formula>"Alta"</formula>
    </cfRule>
    <cfRule type="cellIs" dxfId="584" priority="101" operator="equal">
      <formula>"Moderada"</formula>
    </cfRule>
    <cfRule type="cellIs" dxfId="583" priority="102" operator="equal">
      <formula>"Baja"</formula>
    </cfRule>
  </conditionalFormatting>
  <conditionalFormatting sqref="AK129 AK131">
    <cfRule type="cellIs" dxfId="582" priority="82" operator="equal">
      <formula>"Leve"</formula>
    </cfRule>
  </conditionalFormatting>
  <conditionalFormatting sqref="AK129 AK131">
    <cfRule type="cellIs" dxfId="581" priority="81" operator="equal">
      <formula>"Menor"</formula>
    </cfRule>
  </conditionalFormatting>
  <conditionalFormatting sqref="AN129:AN133">
    <cfRule type="cellIs" dxfId="580" priority="77" operator="equal">
      <formula>"Extrema"</formula>
    </cfRule>
    <cfRule type="cellIs" dxfId="579" priority="78" operator="equal">
      <formula>"Alta"</formula>
    </cfRule>
    <cfRule type="cellIs" dxfId="578" priority="79" operator="equal">
      <formula>"Moderada"</formula>
    </cfRule>
    <cfRule type="cellIs" dxfId="577" priority="80" operator="equal">
      <formula>"Baja"</formula>
    </cfRule>
  </conditionalFormatting>
  <conditionalFormatting sqref="BD129:BD132">
    <cfRule type="cellIs" dxfId="576" priority="83" operator="equal">
      <formula>"Extrema"</formula>
    </cfRule>
    <cfRule type="cellIs" dxfId="575" priority="84" operator="equal">
      <formula>"Alta"</formula>
    </cfRule>
    <cfRule type="cellIs" dxfId="574" priority="85" operator="equal">
      <formula>"Moderada"</formula>
    </cfRule>
    <cfRule type="cellIs" dxfId="573" priority="86" operator="equal">
      <formula>"Baja"</formula>
    </cfRule>
  </conditionalFormatting>
  <conditionalFormatting sqref="AM136">
    <cfRule type="cellIs" dxfId="572" priority="73" operator="equal">
      <formula>"Extrema"</formula>
    </cfRule>
    <cfRule type="cellIs" dxfId="571" priority="74" operator="equal">
      <formula>"Alta"</formula>
    </cfRule>
    <cfRule type="cellIs" dxfId="570" priority="75" operator="equal">
      <formula>"Moderada"</formula>
    </cfRule>
    <cfRule type="cellIs" dxfId="569" priority="76" operator="equal">
      <formula>"Baja"</formula>
    </cfRule>
  </conditionalFormatting>
  <conditionalFormatting sqref="AK136">
    <cfRule type="cellIs" dxfId="568" priority="70" operator="equal">
      <formula>"Moderado"</formula>
    </cfRule>
    <cfRule type="cellIs" dxfId="567" priority="71" operator="equal">
      <formula>"Catastrófico"</formula>
    </cfRule>
    <cfRule type="cellIs" dxfId="566" priority="72" operator="equal">
      <formula>"Mayor"</formula>
    </cfRule>
  </conditionalFormatting>
  <conditionalFormatting sqref="M136">
    <cfRule type="cellIs" dxfId="565" priority="65" operator="equal">
      <formula>"Muy Alta"</formula>
    </cfRule>
    <cfRule type="cellIs" dxfId="564" priority="66" operator="equal">
      <formula>"Alta"</formula>
    </cfRule>
    <cfRule type="cellIs" dxfId="563" priority="67" operator="equal">
      <formula>"Media"</formula>
    </cfRule>
    <cfRule type="cellIs" dxfId="562" priority="68" operator="equal">
      <formula>"Baja"</formula>
    </cfRule>
    <cfRule type="cellIs" dxfId="561" priority="69" operator="equal">
      <formula>"Muy baja"</formula>
    </cfRule>
  </conditionalFormatting>
  <conditionalFormatting sqref="BD136">
    <cfRule type="cellIs" dxfId="560" priority="61" operator="equal">
      <formula>"Extrema"</formula>
    </cfRule>
    <cfRule type="cellIs" dxfId="559" priority="62" operator="equal">
      <formula>"Alta"</formula>
    </cfRule>
    <cfRule type="cellIs" dxfId="558" priority="63" operator="equal">
      <formula>"Moderada"</formula>
    </cfRule>
    <cfRule type="cellIs" dxfId="557" priority="64" operator="equal">
      <formula>"Baja"</formula>
    </cfRule>
  </conditionalFormatting>
  <conditionalFormatting sqref="AK136">
    <cfRule type="cellIs" dxfId="556" priority="60" operator="equal">
      <formula>"Leve"</formula>
    </cfRule>
  </conditionalFormatting>
  <conditionalFormatting sqref="AK136">
    <cfRule type="cellIs" dxfId="555" priority="59" operator="equal">
      <formula>"Menor"</formula>
    </cfRule>
  </conditionalFormatting>
  <conditionalFormatting sqref="AN136:AN137">
    <cfRule type="cellIs" dxfId="554" priority="55" operator="equal">
      <formula>"Extrema"</formula>
    </cfRule>
    <cfRule type="cellIs" dxfId="553" priority="56" operator="equal">
      <formula>"Alta"</formula>
    </cfRule>
    <cfRule type="cellIs" dxfId="552" priority="57" operator="equal">
      <formula>"Moderada"</formula>
    </cfRule>
    <cfRule type="cellIs" dxfId="551" priority="58" operator="equal">
      <formula>"Baja"</formula>
    </cfRule>
  </conditionalFormatting>
  <conditionalFormatting sqref="BD135">
    <cfRule type="cellIs" dxfId="550" priority="51" operator="equal">
      <formula>"Extrema"</formula>
    </cfRule>
    <cfRule type="cellIs" dxfId="549" priority="52" operator="equal">
      <formula>"Alta"</formula>
    </cfRule>
    <cfRule type="cellIs" dxfId="548" priority="53" operator="equal">
      <formula>"Moderada"</formula>
    </cfRule>
    <cfRule type="cellIs" dxfId="547" priority="54" operator="equal">
      <formula>"Baja"</formula>
    </cfRule>
  </conditionalFormatting>
  <conditionalFormatting sqref="BD116">
    <cfRule type="cellIs" dxfId="546" priority="47" operator="equal">
      <formula>"Extrema"</formula>
    </cfRule>
    <cfRule type="cellIs" dxfId="545" priority="48" operator="equal">
      <formula>"Alta"</formula>
    </cfRule>
    <cfRule type="cellIs" dxfId="544" priority="49" operator="equal">
      <formula>"Moderada"</formula>
    </cfRule>
    <cfRule type="cellIs" dxfId="543" priority="50" operator="equal">
      <formula>"Baja"</formula>
    </cfRule>
  </conditionalFormatting>
  <conditionalFormatting sqref="BD123">
    <cfRule type="cellIs" dxfId="542" priority="43" operator="equal">
      <formula>"Extrema"</formula>
    </cfRule>
    <cfRule type="cellIs" dxfId="541" priority="44" operator="equal">
      <formula>"Alta"</formula>
    </cfRule>
    <cfRule type="cellIs" dxfId="540" priority="45" operator="equal">
      <formula>"Moderada"</formula>
    </cfRule>
    <cfRule type="cellIs" dxfId="539" priority="46" operator="equal">
      <formula>"Baja"</formula>
    </cfRule>
  </conditionalFormatting>
  <conditionalFormatting sqref="AM38:AM41 BD38:BD42 AN38:AN42">
    <cfRule type="cellIs" dxfId="538" priority="39" operator="equal">
      <formula>"Extrema"</formula>
    </cfRule>
    <cfRule type="cellIs" dxfId="537" priority="40" operator="equal">
      <formula>"Alta"</formula>
    </cfRule>
    <cfRule type="cellIs" dxfId="536" priority="41" operator="equal">
      <formula>"Moderada"</formula>
    </cfRule>
    <cfRule type="cellIs" dxfId="535" priority="42" operator="equal">
      <formula>"Baja"</formula>
    </cfRule>
  </conditionalFormatting>
  <conditionalFormatting sqref="AK38:AK41">
    <cfRule type="cellIs" dxfId="534" priority="36" operator="equal">
      <formula>"Moderado"</formula>
    </cfRule>
    <cfRule type="cellIs" dxfId="533" priority="37" operator="equal">
      <formula>"Catastrófico"</formula>
    </cfRule>
    <cfRule type="cellIs" dxfId="532" priority="38" operator="equal">
      <formula>"Mayor"</formula>
    </cfRule>
  </conditionalFormatting>
  <conditionalFormatting sqref="M38:M41">
    <cfRule type="cellIs" dxfId="531" priority="31" operator="equal">
      <formula>"Muy Alta"</formula>
    </cfRule>
    <cfRule type="cellIs" dxfId="530" priority="32" operator="equal">
      <formula>"Alta"</formula>
    </cfRule>
    <cfRule type="cellIs" dxfId="529" priority="33" operator="equal">
      <formula>"Media"</formula>
    </cfRule>
    <cfRule type="cellIs" dxfId="528" priority="34" operator="equal">
      <formula>"Baja"</formula>
    </cfRule>
    <cfRule type="cellIs" dxfId="527" priority="35" operator="equal">
      <formula>"Muy baja"</formula>
    </cfRule>
  </conditionalFormatting>
  <conditionalFormatting sqref="AK38:AK41">
    <cfRule type="cellIs" dxfId="526" priority="30" operator="equal">
      <formula>"Leve"</formula>
    </cfRule>
  </conditionalFormatting>
  <conditionalFormatting sqref="AK38:AK41">
    <cfRule type="cellIs" dxfId="525" priority="29" operator="equal">
      <formula>"Menor"</formula>
    </cfRule>
  </conditionalFormatting>
  <conditionalFormatting sqref="AM48:AM54 AN48:AN57 AM56:AM57 BD48:BD57">
    <cfRule type="cellIs" dxfId="524" priority="25" operator="equal">
      <formula>"Extrema"</formula>
    </cfRule>
    <cfRule type="cellIs" dxfId="523" priority="26" operator="equal">
      <formula>"Alta"</formula>
    </cfRule>
    <cfRule type="cellIs" dxfId="522" priority="27" operator="equal">
      <formula>"Moderada"</formula>
    </cfRule>
    <cfRule type="cellIs" dxfId="521" priority="28" operator="equal">
      <formula>"Baja"</formula>
    </cfRule>
  </conditionalFormatting>
  <conditionalFormatting sqref="AK48:AK54 AK56:AK57">
    <cfRule type="cellIs" dxfId="520" priority="22" operator="equal">
      <formula>"Moderado"</formula>
    </cfRule>
    <cfRule type="cellIs" dxfId="519" priority="23" operator="equal">
      <formula>"Catastrófico"</formula>
    </cfRule>
    <cfRule type="cellIs" dxfId="518" priority="24" operator="equal">
      <formula>"Mayor"</formula>
    </cfRule>
  </conditionalFormatting>
  <conditionalFormatting sqref="M48:M54 M56:M57">
    <cfRule type="cellIs" dxfId="517" priority="17" operator="equal">
      <formula>"Muy Alta"</formula>
    </cfRule>
    <cfRule type="cellIs" dxfId="516" priority="18" operator="equal">
      <formula>"Alta"</formula>
    </cfRule>
    <cfRule type="cellIs" dxfId="515" priority="19" operator="equal">
      <formula>"Media"</formula>
    </cfRule>
    <cfRule type="cellIs" dxfId="514" priority="20" operator="equal">
      <formula>"Baja"</formula>
    </cfRule>
    <cfRule type="cellIs" dxfId="513" priority="21" operator="equal">
      <formula>"Muy baja"</formula>
    </cfRule>
  </conditionalFormatting>
  <conditionalFormatting sqref="AK48:AK54 AK56:AK57">
    <cfRule type="cellIs" dxfId="512" priority="16" operator="equal">
      <formula>"Leve"</formula>
    </cfRule>
  </conditionalFormatting>
  <conditionalFormatting sqref="AK48:AK54 AK56:AK57">
    <cfRule type="cellIs" dxfId="511" priority="15" operator="equal">
      <formula>"Menor"</formula>
    </cfRule>
  </conditionalFormatting>
  <conditionalFormatting sqref="AM58 AM60 AM65:AM66 BD58:BD67 AN58:AN67">
    <cfRule type="cellIs" dxfId="510" priority="11" operator="equal">
      <formula>"Extrema"</formula>
    </cfRule>
    <cfRule type="cellIs" dxfId="509" priority="12" operator="equal">
      <formula>"Alta"</formula>
    </cfRule>
    <cfRule type="cellIs" dxfId="508" priority="13" operator="equal">
      <formula>"Moderada"</formula>
    </cfRule>
    <cfRule type="cellIs" dxfId="507" priority="14" operator="equal">
      <formula>"Baja"</formula>
    </cfRule>
  </conditionalFormatting>
  <conditionalFormatting sqref="AK58 AK60 AK65:AK66">
    <cfRule type="cellIs" dxfId="506" priority="8" operator="equal">
      <formula>"Moderado"</formula>
    </cfRule>
    <cfRule type="cellIs" dxfId="505" priority="9" operator="equal">
      <formula>"Catastrófico"</formula>
    </cfRule>
    <cfRule type="cellIs" dxfId="504" priority="10" operator="equal">
      <formula>"Mayor"</formula>
    </cfRule>
  </conditionalFormatting>
  <conditionalFormatting sqref="M58 M60 M65:M66">
    <cfRule type="cellIs" dxfId="503" priority="3" operator="equal">
      <formula>"Muy Alta"</formula>
    </cfRule>
    <cfRule type="cellIs" dxfId="502" priority="4" operator="equal">
      <formula>"Alta"</formula>
    </cfRule>
    <cfRule type="cellIs" dxfId="501" priority="5" operator="equal">
      <formula>"Media"</formula>
    </cfRule>
    <cfRule type="cellIs" dxfId="500" priority="6" operator="equal">
      <formula>"Baja"</formula>
    </cfRule>
    <cfRule type="cellIs" dxfId="499" priority="7" operator="equal">
      <formula>"Muy baja"</formula>
    </cfRule>
  </conditionalFormatting>
  <conditionalFormatting sqref="AK58 AK60 AK65:AK66">
    <cfRule type="cellIs" dxfId="498" priority="2" operator="equal">
      <formula>"Leve"</formula>
    </cfRule>
  </conditionalFormatting>
  <conditionalFormatting sqref="AK58 AK60 AK65:AK66">
    <cfRule type="cellIs" dxfId="497" priority="1" operator="equal">
      <formula>"Menor"</formula>
    </cfRule>
  </conditionalFormatting>
  <dataValidations count="5">
    <dataValidation type="list" allowBlank="1" showInputMessage="1" showErrorMessage="1" sqref="O8:AG154" xr:uid="{743CC2B2-0168-4A74-AE95-BBD5C499DC75}">
      <formula1>"Si, No"</formula1>
    </dataValidation>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7:AK7" xr:uid="{1DB6BDCC-4381-4508-A26F-69BE3F8DB950}"/>
    <dataValidation allowBlank="1" showInputMessage="1" showErrorMessage="1" prompt="Manual: Controles ejecutados por personas_x000a__x000a_Automático: Son ejecutados por un sistema" sqref="AT7" xr:uid="{E324A843-DF1C-4C7B-87AE-8619F84B2028}"/>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R7" xr:uid="{18AE34F6-13EA-44CA-AEAF-50CB2B5DFFDB}"/>
    <dataValidation allowBlank="1" showInputMessage="1" showErrorMessage="1" prompt="_x000a__x000a_" sqref="AL7" xr:uid="{57A77A55-46DA-4830-B63D-0134BA7B797D}"/>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9">
        <x14:dataValidation type="list" allowBlank="1" showInputMessage="1" showErrorMessage="1" xr:uid="{B8B7EE1D-7D3B-4A02-9568-BC3683E09B55}">
          <x14:formula1>
            <xm:f>'C:\Users\PRUIZV\Downloads\[RETROALIMENTACIÓN PROCESO TRATAMIENTO PENITENCIARIO 2022.xlsx]No Eliminar'!#REF!</xm:f>
          </x14:formula1>
          <xm:sqref>AY115:AY116 BE116 AR115 AT115:AT116</xm:sqref>
        </x14:dataValidation>
        <x14:dataValidation type="list" allowBlank="1" showInputMessage="1" showErrorMessage="1" xr:uid="{7595825F-E9C5-456E-9E99-B4CB94224561}">
          <x14:formula1>
            <xm:f>'C:\Users\OGOMEZP\Downloads\[Formato Mapa de Riesgos 2022 (version 1) (2).xlsx]No Eliminar'!#REF!</xm:f>
          </x14:formula1>
          <xm:sqref>K51:L53 E51:F52 H51:H52 AW49:AY49 AW51:AY52</xm:sqref>
        </x14:dataValidation>
        <x14:dataValidation type="list" allowBlank="1" showInputMessage="1" showErrorMessage="1" xr:uid="{065CBE9F-5C80-46B8-A91A-C396E808A9EC}">
          <x14:formula1>
            <xm:f>'E:\PLANEACIÓN 2022\RIESGOS 2022\Retroalimentaciones 2022\[Derechos Humanos -Formato Mapa de Riesgos 2022.xlsx]No Eliminar'!#REF!</xm:f>
          </x14:formula1>
          <xm:sqref>AN28:AN30 H31:H32 K31:L32</xm:sqref>
        </x14:dataValidation>
        <x14:dataValidation type="list" allowBlank="1" showErrorMessage="1" xr:uid="{C8CF53BF-3B6D-4E5A-A6DC-0CC7D09C0458}">
          <x14:formula1>
            <xm:f>'[CONTROL INTERNO Formato Mapa de Riesgos 2022 (1) (5).xlsx]No Eliminar'!#REF!</xm:f>
          </x14:formula1>
          <xm:sqref>K19</xm:sqref>
        </x14:dataValidation>
        <x14:dataValidation type="list" allowBlank="1" showInputMessage="1" showErrorMessage="1" xr:uid="{8D53653C-C0DC-46B5-89EC-FE0B7655BA1B}">
          <x14:formula1>
            <xm:f>'E:\PLANEACIÓN 2022\RIESGOS 2022\Retroalimentaciones 2022\[PLANEACIÓNFormato Mapa de Riesgos 2022 GRUES.xlsx]No Eliminar'!#REF!</xm:f>
          </x14:formula1>
          <xm:sqref>K15 K17 H17</xm:sqref>
        </x14:dataValidation>
        <x14:dataValidation type="list" allowBlank="1" showInputMessage="1" showErrorMessage="1" xr:uid="{7F104F2A-D875-4D3D-A1BD-5DB0298BA5B8}">
          <x14:formula1>
            <xm:f>'No Eliminar'!$D$26:$D$27</xm:f>
          </x14:formula1>
          <xm:sqref>AY8:AY36 AY77 AY146:AY149 AY79:AY114 AY38:AY48 AY50 AY53:AY56 AY151:AY154 AY58:AY75 AY117:AY144</xm:sqref>
        </x14:dataValidation>
        <x14:dataValidation type="list" allowBlank="1" showInputMessage="1" showErrorMessage="1" xr:uid="{0A922257-C9E8-44A1-9972-80B23806F166}">
          <x14:formula1>
            <xm:f>'No Eliminar'!$D$24:$D$25</xm:f>
          </x14:formula1>
          <xm:sqref>AX8:AX36 AX77 AX146:AX149 AX38:AX48 AX50 AX53:AX56 AX151:AX154 AX58:AX75 AX79:AX144</xm:sqref>
        </x14:dataValidation>
        <x14:dataValidation type="list" allowBlank="1" showInputMessage="1" showErrorMessage="1" xr:uid="{A6C05C3E-4930-48B4-BF2E-8409163172E4}">
          <x14:formula1>
            <xm:f>'No Eliminar'!$D$22:$D$23</xm:f>
          </x14:formula1>
          <xm:sqref>AW8:AW36 AW77 AW146:AW149 AW38:AW48 AW50 AW53:AW56 AW151:AW154 AW58:AW75 AW79:AW144</xm:sqref>
        </x14:dataValidation>
        <x14:dataValidation type="list" allowBlank="1" showInputMessage="1" showErrorMessage="1" xr:uid="{586BCEEB-B807-4270-BC61-B8DCD9431948}">
          <x14:formula1>
            <xm:f>'No Eliminar'!$K$15:$K$19</xm:f>
          </x14:formula1>
          <xm:sqref>AI8 AI11 AI13 AI15 AI17 AI19 AI21 AI23 AI26 AI28 AI31 AI33 AI35 AI46 AI153 AI146 AI151 AI144 AI82 AI138:AI139 AI142 AI75 AI77 AI79:AI80 AI149 AI85 AI87 AI91 AI97 AI101 AI111 AI127 AI129 AI131 AI134 AI136 AI122 AI113:AI119 AI43:AI44 AI38:AI41 AI107:AI109 AI48:AI54 AI56:AI58 AI60 AI65:AI66 AI68:AI71 AI124:AI125</xm:sqref>
        </x14:dataValidation>
        <x14:dataValidation type="list" allowBlank="1" showInputMessage="1" showErrorMessage="1" xr:uid="{725DF1C1-07D8-4DAD-B80B-8DE2E4E4A2BE}">
          <x14:formula1>
            <xm:f>'No Eliminar'!$V$3:$V$7</xm:f>
          </x14:formula1>
          <xm:sqref>K8 K11 K13 K21 K23 K26 K28 K33 K35 K46 K153 K146 K151 K144 K85 K82 K142 K77 K79:K80 K149 K87 K91 K97 K101 K138:K139 K111 K127 K129 K131 K134 K136 K122 K113:K119 K38:K43 K107:K109 K54 K48:K50 K56:K58 K60 K65:K66 K68:K71 K124:K125</xm:sqref>
        </x14:dataValidation>
        <x14:dataValidation type="list" allowBlank="1" showInputMessage="1" showErrorMessage="1" xr:uid="{3F2B59DA-7EF5-4041-BAE3-031A99B26156}">
          <x14:formula1>
            <xm:f>'No Eliminar'!$K$3:$K$6</xm:f>
          </x14:formula1>
          <xm:sqref>BE8 BE11 BE13 BE15 BE17 BE19 BE21 BE23 BE26 BE28 BE31 BE33 BE35 BE46 BE153 BE146 BE151 BE144 BE85 BE82 BE142 BE77 BE79:BE80 BE149 BE87 BE91 BE97 BE101 BE111 BE75 BE138:BE139 BE127 BE129 BE131 BE134 BE136 BE113:BE115 BE122 BE117:BE119 BE38:BE44 BE107:BE109 BE48:BE54 BE56:BE58 BE60 BE65:BE66 BE68:BE71 BE124:BE125</xm:sqref>
        </x14:dataValidation>
        <x14:dataValidation type="list" allowBlank="1" showInputMessage="1" showErrorMessage="1" xr:uid="{D619C3CC-4962-4E07-A456-FA4CE4529470}">
          <x14:formula1>
            <xm:f>'No Eliminar'!$M$3:$M$4</xm:f>
          </x14:formula1>
          <xm:sqref>AT8:AT36 AT77 AT146:AT149 AT79:AT114 AT151:AT154 AT38:AT75 AT117:AT144</xm:sqref>
        </x14:dataValidation>
        <x14:dataValidation type="list" allowBlank="1" showInputMessage="1" showErrorMessage="1" xr:uid="{DBB04294-35F5-4EE5-A891-550D15B92EDB}">
          <x14:formula1>
            <xm:f>'No Eliminar'!$L$3:$L$5</xm:f>
          </x14:formula1>
          <xm:sqref>AR8:AR36 AR77 AR146:AR149 AR79:AR114 AR151:AR154 AR38:AR75 AR116:AR144</xm:sqref>
        </x14:dataValidation>
        <x14:dataValidation type="list" allowBlank="1" showInputMessage="1" showErrorMessage="1" xr:uid="{2C26C75C-2DE3-4A29-BF4E-9E414B436B26}">
          <x14:formula1>
            <xm:f>'No Eliminar'!$L$8:$L$15</xm:f>
          </x14:formula1>
          <xm:sqref>AN8:AN27 AN31:AN36 AN77 AN79 AN146:AN149 AN151:AN154 AN38:AN75 AN82:AN144</xm:sqref>
        </x14:dataValidation>
        <x14:dataValidation type="list" allowBlank="1" showInputMessage="1" showErrorMessage="1" xr:uid="{054807F6-8F22-4D30-A46C-A07B2A93EA10}">
          <x14:formula1>
            <xm:f>'No Eliminar'!$S$16:$S$20</xm:f>
          </x14:formula1>
          <xm:sqref>L8 L11 L13 L17 L15 L19 L21 L23 L26 L28 L33 L35 L46 L153 L146 L151 L144 L85 L82 L142 L75 L77 L79:L80 L149 L87 L91 L97 L101 L138:L139 L111 L127 L129 L131 L134 L136 L122 L113:L119 L43:L44 L38:L41 L107:L109 L54 L48:L50 L56:L58 L60 L65:L66 L68:L71 L124:L125</xm:sqref>
        </x14:dataValidation>
        <x14:dataValidation type="list" allowBlank="1" showInputMessage="1" showErrorMessage="1" xr:uid="{FF30F995-4839-43D9-8814-9E9B69431304}">
          <x14:formula1>
            <xm:f>'No Eliminar'!$V$9:$V$15</xm:f>
          </x14:formula1>
          <xm:sqref>H8 H11 H13 H15 H19 H21 H23 H26 H28 H33 H35 H46 H153 H146 H151 H144 H142 H75 H77:H80 H149 H82 H84:H87 H91 H97 H101 H138:H139 H111 H127 H129 H131 H134 H136 H122 H113:H119 H43 H38:H41 H107:H109 H53:H54 H48:H50 H56:H58 H60 H65:H66 H68:H71 H124:H125</xm:sqref>
        </x14:dataValidation>
        <x14:dataValidation type="list" allowBlank="1" showInputMessage="1" showErrorMessage="1" xr:uid="{E3CE23FB-9B40-4C59-86A9-6D35F1F89695}">
          <x14:formula1>
            <xm:f>'No Eliminar'!$G$14:$G$16</xm:f>
          </x14:formula1>
          <xm:sqref>E8 E11 E15 E17 E13 E19 E21 E23 E26 E31 E28 E33 E35 E46 E153 E146 E151 E144 E85 E82 E142 E77 E79:E80 E149 E87 E91 E97 E101 E138:E139 E111 E75 E127 E129 E131 E134 E136 E122 E113:E119 E43:E44 E38:E41 E107:E109 E53:E54 E48:E50 E56:E58 E60 E65:E66 E68:E71 E124:E125</xm:sqref>
        </x14:dataValidation>
        <x14:dataValidation type="list" allowBlank="1" showInputMessage="1" showErrorMessage="1" xr:uid="{7BC41D2D-6069-4B21-9D9C-EF04ABFB9AFE}">
          <x14:formula1>
            <xm:f>'No Eliminar'!$R$3:$R$117</xm:f>
          </x14:formula1>
          <xm:sqref>F8 F11 F13 F15 F17 F19 F21 F23 F26 F28 F31 F33 F35 F46 F153 F146 F144 F85 F82 F151 F142 F77 F75 F79:F80 F149 F87 F91 F97 F101 F138:F139 F111 F127 F129 F131 F134 F136 F122 F113:F119 F43:F44 F38:F41 F107:F109 F53:F54 F48:F50 F56:F58 F60 F65:F66 F68:F71 F124:F125</xm:sqref>
        </x14:dataValidation>
        <x14:dataValidation type="list" allowBlank="1" showInputMessage="1" showErrorMessage="1" xr:uid="{06AF1AEE-495F-4512-9AED-596209D01EED}">
          <x14:formula1>
            <xm:f>'No Eliminar'!$B$3:$B$18</xm:f>
          </x14:formula1>
          <xm:sqref>B8 B11 B19 B23 B33 B138 B151 B144 B108 B43:B44 B38 B48 B58 B68 B125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BQ286"/>
  <sheetViews>
    <sheetView showGridLines="0" topLeftCell="A37" zoomScale="70" zoomScaleNormal="70" zoomScalePageLayoutView="70" workbookViewId="0">
      <selection activeCell="H40" sqref="H40"/>
    </sheetView>
  </sheetViews>
  <sheetFormatPr baseColWidth="10" defaultColWidth="11.42578125" defaultRowHeight="16.5" x14ac:dyDescent="0.3"/>
  <cols>
    <col min="1" max="1" width="11.42578125" style="39"/>
    <col min="2" max="4" width="16.28515625" style="39" customWidth="1"/>
    <col min="5" max="5" width="25.28515625" style="39" customWidth="1"/>
    <col min="6" max="6" width="9" style="67" customWidth="1"/>
    <col min="7" max="7" width="42.5703125" style="49" customWidth="1"/>
    <col min="8" max="8" width="29.42578125" style="49" customWidth="1"/>
    <col min="9" max="9" width="42.85546875" style="39" customWidth="1"/>
    <col min="10" max="10" width="36" style="39" customWidth="1"/>
    <col min="11" max="11" width="36" style="79" customWidth="1"/>
    <col min="12" max="12" width="20.140625" style="49" bestFit="1" customWidth="1"/>
    <col min="13" max="13" width="6.42578125" style="49" customWidth="1"/>
    <col min="14" max="14" width="7.7109375" style="49" customWidth="1"/>
    <col min="15" max="15" width="16.140625" style="39" hidden="1" customWidth="1"/>
    <col min="16" max="16" width="17" style="39" hidden="1" customWidth="1"/>
    <col min="17" max="17" width="15.5703125" style="39" hidden="1" customWidth="1"/>
    <col min="18" max="18" width="17.28515625" style="39" hidden="1" customWidth="1"/>
    <col min="19" max="19" width="14.42578125" style="39" hidden="1" customWidth="1"/>
    <col min="20" max="20" width="13.28515625" style="39" hidden="1" customWidth="1"/>
    <col min="21" max="21" width="15" style="39" hidden="1" customWidth="1"/>
    <col min="22" max="22" width="18.42578125" style="39" hidden="1" customWidth="1"/>
    <col min="23" max="23" width="13.7109375" style="39" hidden="1" customWidth="1"/>
    <col min="24" max="24" width="15.140625" style="39" hidden="1" customWidth="1"/>
    <col min="25" max="25" width="14.85546875" style="39" hidden="1" customWidth="1"/>
    <col min="26" max="26" width="11.5703125" style="39" hidden="1" customWidth="1"/>
    <col min="27" max="27" width="13" style="39" hidden="1" customWidth="1"/>
    <col min="28" max="28" width="13.28515625" style="39" hidden="1" customWidth="1"/>
    <col min="29" max="29" width="16" style="39" hidden="1" customWidth="1"/>
    <col min="30" max="30" width="14.42578125" style="39" hidden="1" customWidth="1"/>
    <col min="31" max="31" width="10.42578125" style="39" hidden="1" customWidth="1"/>
    <col min="32" max="32" width="8.85546875" style="39" hidden="1" customWidth="1"/>
    <col min="33" max="33" width="10.85546875" style="39" hidden="1" customWidth="1"/>
    <col min="34" max="34" width="12.28515625" style="39" hidden="1" customWidth="1"/>
    <col min="35" max="35" width="12.28515625" style="39" customWidth="1"/>
    <col min="36" max="36" width="12.28515625" style="39" hidden="1" customWidth="1"/>
    <col min="37" max="37" width="7.140625" style="50" customWidth="1"/>
    <col min="38" max="38" width="10.42578125" style="50" customWidth="1"/>
    <col min="39" max="39" width="18.42578125" style="50" customWidth="1"/>
    <col min="40" max="40" width="7.42578125" style="50" bestFit="1" customWidth="1"/>
    <col min="41" max="41" width="72.85546875" style="39" customWidth="1"/>
    <col min="42" max="42" width="18.42578125" style="456" customWidth="1"/>
    <col min="43" max="43" width="12" style="39" customWidth="1"/>
    <col min="44" max="44" width="7" style="51" customWidth="1"/>
    <col min="45" max="45" width="7.85546875" style="39" customWidth="1"/>
    <col min="46" max="46" width="8.28515625" style="39" customWidth="1"/>
    <col min="47" max="47" width="7.140625" style="39" customWidth="1"/>
    <col min="48" max="48" width="15.5703125" style="39" customWidth="1"/>
    <col min="49" max="51" width="3.5703125" style="39" bestFit="1" customWidth="1"/>
    <col min="52" max="53" width="7.140625" style="39" customWidth="1"/>
    <col min="54" max="54" width="10.7109375" style="39" customWidth="1"/>
    <col min="55" max="55" width="7.140625" style="52" customWidth="1"/>
    <col min="56" max="57" width="7.140625" style="39" customWidth="1"/>
    <col min="58" max="58" width="67.42578125" style="39" customWidth="1"/>
    <col min="59" max="60" width="20.42578125" style="39" customWidth="1"/>
    <col min="61" max="61" width="12.28515625" style="39" customWidth="1"/>
    <col min="62" max="62" width="13" style="39" customWidth="1"/>
    <col min="63" max="63" width="22.42578125" style="53" hidden="1" customWidth="1"/>
    <col min="64" max="64" width="46.140625" style="39" customWidth="1"/>
    <col min="65" max="16384" width="11.42578125" style="39"/>
  </cols>
  <sheetData>
    <row r="1" spans="1:69" ht="41.25" customHeight="1" thickTop="1" thickBot="1" x14ac:dyDescent="0.35">
      <c r="B1" s="1051" t="s">
        <v>78</v>
      </c>
      <c r="C1" s="1052"/>
      <c r="D1" s="1052"/>
      <c r="E1" s="1052"/>
      <c r="F1" s="1052"/>
      <c r="G1" s="1052"/>
      <c r="H1" s="1052"/>
      <c r="I1" s="1052"/>
      <c r="J1" s="1052"/>
      <c r="K1" s="1052"/>
      <c r="L1" s="1052"/>
      <c r="M1" s="1052"/>
      <c r="N1" s="1052"/>
      <c r="O1" s="1052"/>
      <c r="P1" s="1052"/>
      <c r="Q1" s="1052"/>
      <c r="R1" s="1052"/>
      <c r="S1" s="1052"/>
      <c r="T1" s="1052"/>
      <c r="U1" s="1052"/>
      <c r="V1" s="1052"/>
      <c r="W1" s="1052"/>
      <c r="X1" s="1052"/>
      <c r="Y1" s="1052"/>
      <c r="Z1" s="1052"/>
      <c r="AA1" s="1052"/>
      <c r="AB1" s="1052"/>
      <c r="AC1" s="1052"/>
      <c r="AD1" s="1052"/>
      <c r="AE1" s="1052"/>
      <c r="AF1" s="1052"/>
      <c r="AG1" s="1052"/>
      <c r="AH1" s="1052"/>
      <c r="AI1" s="1052"/>
      <c r="AJ1" s="1052"/>
      <c r="AK1" s="1052"/>
      <c r="AL1" s="1052"/>
      <c r="AM1" s="1052"/>
      <c r="AN1" s="1052"/>
      <c r="AO1" s="1052"/>
      <c r="AP1" s="1052"/>
      <c r="AQ1" s="1052"/>
      <c r="AR1" s="1052"/>
      <c r="AS1" s="1052"/>
      <c r="AT1" s="1052"/>
      <c r="AU1" s="1052"/>
      <c r="AV1" s="1052"/>
      <c r="AW1" s="1052"/>
      <c r="AX1" s="1052"/>
      <c r="AY1" s="1052"/>
      <c r="AZ1" s="1052"/>
      <c r="BA1" s="1052"/>
      <c r="BB1" s="1052"/>
      <c r="BC1" s="1052"/>
      <c r="BD1" s="1052"/>
      <c r="BE1" s="1052"/>
      <c r="BF1" s="1052"/>
      <c r="BG1" s="1052"/>
      <c r="BH1" s="1052"/>
      <c r="BI1" s="1052"/>
      <c r="BJ1" s="1052"/>
      <c r="BK1" s="1052"/>
      <c r="BL1" s="1053"/>
    </row>
    <row r="2" spans="1:69" ht="41.25" customHeight="1" thickTop="1" thickBot="1" x14ac:dyDescent="0.35">
      <c r="B2" s="1051" t="s">
        <v>79</v>
      </c>
      <c r="C2" s="1052"/>
      <c r="D2" s="1052"/>
      <c r="E2" s="1052"/>
      <c r="F2" s="1052"/>
      <c r="G2" s="1052"/>
      <c r="H2" s="1052"/>
      <c r="I2" s="1052"/>
      <c r="J2" s="1052"/>
      <c r="K2" s="1052"/>
      <c r="L2" s="1052"/>
      <c r="M2" s="1052"/>
      <c r="N2" s="1052"/>
      <c r="O2" s="1052"/>
      <c r="P2" s="1052"/>
      <c r="Q2" s="1052"/>
      <c r="R2" s="1052"/>
      <c r="S2" s="1052"/>
      <c r="T2" s="1052"/>
      <c r="U2" s="1052"/>
      <c r="V2" s="1052"/>
      <c r="W2" s="1052"/>
      <c r="X2" s="1052"/>
      <c r="Y2" s="1052"/>
      <c r="Z2" s="1052"/>
      <c r="AA2" s="1052"/>
      <c r="AB2" s="1052"/>
      <c r="AC2" s="1052"/>
      <c r="AD2" s="1052"/>
      <c r="AE2" s="1052"/>
      <c r="AF2" s="1052"/>
      <c r="AG2" s="1052"/>
      <c r="AH2" s="1052"/>
      <c r="AI2" s="1052"/>
      <c r="AJ2" s="1052"/>
      <c r="AK2" s="1052"/>
      <c r="AL2" s="1052"/>
      <c r="AM2" s="1052"/>
      <c r="AN2" s="1052"/>
      <c r="AO2" s="1052"/>
      <c r="AP2" s="1052"/>
      <c r="AQ2" s="1052"/>
      <c r="AR2" s="1052"/>
      <c r="AS2" s="1052"/>
      <c r="AT2" s="1052"/>
      <c r="AU2" s="1052"/>
      <c r="AV2" s="1052"/>
      <c r="AW2" s="1052"/>
      <c r="AX2" s="1052"/>
      <c r="AY2" s="1052"/>
      <c r="AZ2" s="1052"/>
      <c r="BA2" s="1052"/>
      <c r="BB2" s="1052"/>
      <c r="BC2" s="1052"/>
      <c r="BD2" s="1052"/>
      <c r="BE2" s="1052"/>
      <c r="BF2" s="1052"/>
      <c r="BG2" s="1052"/>
      <c r="BH2" s="1052"/>
      <c r="BI2" s="1052"/>
      <c r="BJ2" s="1052"/>
      <c r="BK2" s="1052"/>
      <c r="BL2" s="1053"/>
    </row>
    <row r="3" spans="1:69" ht="65.25" customHeight="1" thickTop="1" thickBot="1" x14ac:dyDescent="0.35">
      <c r="B3" s="1051" t="s">
        <v>364</v>
      </c>
      <c r="C3" s="1052"/>
      <c r="D3" s="1052"/>
      <c r="E3" s="1052"/>
      <c r="F3" s="1052"/>
      <c r="G3" s="1052"/>
      <c r="H3" s="1052"/>
      <c r="I3" s="1052"/>
      <c r="J3" s="1052"/>
      <c r="K3" s="1052"/>
      <c r="L3" s="1052"/>
      <c r="M3" s="1052"/>
      <c r="N3" s="1052"/>
      <c r="O3" s="1052"/>
      <c r="P3" s="1052"/>
      <c r="Q3" s="1052"/>
      <c r="R3" s="1052"/>
      <c r="S3" s="1052"/>
      <c r="T3" s="1052"/>
      <c r="U3" s="1052"/>
      <c r="V3" s="1052"/>
      <c r="W3" s="1052"/>
      <c r="X3" s="1052"/>
      <c r="Y3" s="1052"/>
      <c r="Z3" s="1052"/>
      <c r="AA3" s="1052"/>
      <c r="AB3" s="1052"/>
      <c r="AC3" s="1052"/>
      <c r="AD3" s="1052"/>
      <c r="AE3" s="1052"/>
      <c r="AF3" s="1052"/>
      <c r="AG3" s="1052"/>
      <c r="AH3" s="1052"/>
      <c r="AI3" s="1052"/>
      <c r="AJ3" s="1052"/>
      <c r="AK3" s="1052"/>
      <c r="AL3" s="1052"/>
      <c r="AM3" s="1052"/>
      <c r="AN3" s="1052"/>
      <c r="AO3" s="1052"/>
      <c r="AP3" s="1052"/>
      <c r="AQ3" s="1052"/>
      <c r="AR3" s="1052"/>
      <c r="AS3" s="1052"/>
      <c r="AT3" s="1052"/>
      <c r="AU3" s="1052"/>
      <c r="AV3" s="1052"/>
      <c r="AW3" s="1052"/>
      <c r="AX3" s="1052"/>
      <c r="AY3" s="1052"/>
      <c r="AZ3" s="1052"/>
      <c r="BA3" s="1052"/>
      <c r="BB3" s="1052"/>
      <c r="BC3" s="1052"/>
      <c r="BD3" s="1052"/>
      <c r="BE3" s="1052"/>
      <c r="BF3" s="1052"/>
      <c r="BG3" s="1052"/>
      <c r="BH3" s="1052"/>
      <c r="BI3" s="1052"/>
      <c r="BJ3" s="1052"/>
      <c r="BK3" s="1052"/>
      <c r="BL3" s="1053"/>
    </row>
    <row r="4" spans="1:69" ht="36.75" customHeight="1" thickTop="1" x14ac:dyDescent="0.3">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1068"/>
      <c r="BA4" s="1068"/>
      <c r="BB4" s="1068"/>
      <c r="BC4" s="1068"/>
      <c r="BD4" s="1068"/>
      <c r="BE4" s="1068"/>
      <c r="BF4" s="1068"/>
      <c r="BG4" s="1068"/>
      <c r="BH4" s="1068"/>
      <c r="BI4" s="1068"/>
      <c r="BJ4" s="1068"/>
      <c r="BK4" s="1068"/>
      <c r="BL4" s="1068"/>
      <c r="BM4" s="40"/>
      <c r="BN4" s="40"/>
      <c r="BO4" s="40"/>
    </row>
    <row r="5" spans="1:69" ht="55.5" customHeight="1" x14ac:dyDescent="0.3">
      <c r="B5" s="1069"/>
      <c r="C5" s="1069"/>
      <c r="D5" s="1069"/>
      <c r="E5" s="1069"/>
      <c r="F5" s="1069"/>
      <c r="G5" s="1069"/>
      <c r="H5" s="1069"/>
      <c r="I5" s="1069"/>
      <c r="J5" s="1069"/>
      <c r="K5" s="1069"/>
      <c r="L5" s="1070"/>
      <c r="M5" s="1073" t="s">
        <v>0</v>
      </c>
      <c r="N5" s="1074"/>
      <c r="O5" s="1074"/>
      <c r="P5" s="1074"/>
      <c r="Q5" s="1074"/>
      <c r="R5" s="1074"/>
      <c r="S5" s="1074"/>
      <c r="T5" s="1074"/>
      <c r="U5" s="1074"/>
      <c r="V5" s="1074"/>
      <c r="W5" s="1074"/>
      <c r="X5" s="1074"/>
      <c r="Y5" s="1074"/>
      <c r="Z5" s="1074"/>
      <c r="AA5" s="1074"/>
      <c r="AB5" s="1074"/>
      <c r="AC5" s="1074"/>
      <c r="AD5" s="1074"/>
      <c r="AE5" s="1074"/>
      <c r="AF5" s="1074"/>
      <c r="AG5" s="1074"/>
      <c r="AH5" s="1074"/>
      <c r="AI5" s="1074"/>
      <c r="AJ5" s="1074"/>
      <c r="AK5" s="1074"/>
      <c r="AL5" s="1074"/>
      <c r="AM5" s="1075"/>
      <c r="AN5" s="1073" t="s">
        <v>1</v>
      </c>
      <c r="AO5" s="1074"/>
      <c r="AP5" s="1074"/>
      <c r="AQ5" s="1074"/>
      <c r="AR5" s="1074"/>
      <c r="AS5" s="1074"/>
      <c r="AT5" s="1074"/>
      <c r="AU5" s="1074"/>
      <c r="AV5" s="1074"/>
      <c r="AW5" s="1074"/>
      <c r="AX5" s="1074"/>
      <c r="AY5" s="1075"/>
      <c r="AZ5" s="1082" t="s">
        <v>2</v>
      </c>
      <c r="BA5" s="1082"/>
      <c r="BB5" s="1082"/>
      <c r="BC5" s="1082"/>
      <c r="BD5" s="1082"/>
      <c r="BE5" s="1082"/>
      <c r="BF5" s="1083" t="s">
        <v>3</v>
      </c>
      <c r="BG5" s="1084"/>
      <c r="BH5" s="1084"/>
      <c r="BI5" s="1084"/>
      <c r="BJ5" s="1084"/>
      <c r="BK5" s="1085"/>
      <c r="BL5" s="41" t="s">
        <v>87</v>
      </c>
      <c r="BM5" s="40"/>
      <c r="BN5" s="40"/>
      <c r="BO5" s="40"/>
      <c r="BP5" s="40"/>
      <c r="BQ5" s="40"/>
    </row>
    <row r="6" spans="1:69" ht="30.75" customHeight="1" x14ac:dyDescent="0.3">
      <c r="B6" s="1071"/>
      <c r="C6" s="1071"/>
      <c r="D6" s="1071"/>
      <c r="E6" s="1071"/>
      <c r="F6" s="1071"/>
      <c r="G6" s="1071"/>
      <c r="H6" s="1071"/>
      <c r="I6" s="1071"/>
      <c r="J6" s="1071"/>
      <c r="K6" s="1071"/>
      <c r="L6" s="1072"/>
      <c r="M6" s="1076"/>
      <c r="N6" s="1077"/>
      <c r="O6" s="1077"/>
      <c r="P6" s="1077"/>
      <c r="Q6" s="1077"/>
      <c r="R6" s="1077"/>
      <c r="S6" s="1077"/>
      <c r="T6" s="1077"/>
      <c r="U6" s="1077"/>
      <c r="V6" s="1077"/>
      <c r="W6" s="1077"/>
      <c r="X6" s="1077"/>
      <c r="Y6" s="1077"/>
      <c r="Z6" s="1077"/>
      <c r="AA6" s="1077"/>
      <c r="AB6" s="1077"/>
      <c r="AC6" s="1077"/>
      <c r="AD6" s="1077"/>
      <c r="AE6" s="1077"/>
      <c r="AF6" s="1077"/>
      <c r="AG6" s="1077"/>
      <c r="AH6" s="1077"/>
      <c r="AI6" s="1077"/>
      <c r="AJ6" s="1077"/>
      <c r="AK6" s="1077"/>
      <c r="AL6" s="1077"/>
      <c r="AM6" s="1078"/>
      <c r="AN6" s="1059" t="s">
        <v>85</v>
      </c>
      <c r="AO6" s="1056" t="s">
        <v>86</v>
      </c>
      <c r="AP6" s="1054" t="s">
        <v>89</v>
      </c>
      <c r="AQ6" s="1061" t="s">
        <v>4</v>
      </c>
      <c r="AR6" s="1063" t="s">
        <v>5</v>
      </c>
      <c r="AS6" s="1064"/>
      <c r="AT6" s="1064"/>
      <c r="AU6" s="1064"/>
      <c r="AV6" s="1064"/>
      <c r="AW6" s="1064"/>
      <c r="AX6" s="1064"/>
      <c r="AY6" s="1065"/>
      <c r="AZ6" s="1066" t="s">
        <v>6</v>
      </c>
      <c r="BA6" s="1066" t="s">
        <v>7</v>
      </c>
      <c r="BB6" s="1058" t="s">
        <v>8</v>
      </c>
      <c r="BC6" s="1058" t="s">
        <v>9</v>
      </c>
      <c r="BD6" s="1058" t="s">
        <v>10</v>
      </c>
      <c r="BE6" s="1059" t="s">
        <v>11</v>
      </c>
      <c r="BF6" s="1056" t="s">
        <v>3</v>
      </c>
      <c r="BG6" s="1056" t="s">
        <v>12</v>
      </c>
      <c r="BH6" s="1056" t="s">
        <v>13</v>
      </c>
      <c r="BI6" s="1056" t="s">
        <v>14</v>
      </c>
      <c r="BJ6" s="1056" t="s">
        <v>15</v>
      </c>
      <c r="BK6" s="1056" t="s">
        <v>16</v>
      </c>
      <c r="BL6" s="1056" t="s">
        <v>88</v>
      </c>
      <c r="BM6" s="40"/>
      <c r="BN6" s="40"/>
      <c r="BO6" s="40"/>
    </row>
    <row r="7" spans="1:69" s="40" customFormat="1" ht="144" customHeight="1" thickBot="1" x14ac:dyDescent="0.3">
      <c r="B7" s="64" t="s">
        <v>17</v>
      </c>
      <c r="C7" s="66" t="s">
        <v>75</v>
      </c>
      <c r="D7" s="66" t="s">
        <v>76</v>
      </c>
      <c r="E7" s="83" t="s">
        <v>18</v>
      </c>
      <c r="F7" s="64" t="s">
        <v>77</v>
      </c>
      <c r="G7" s="84" t="s">
        <v>80</v>
      </c>
      <c r="H7" s="63" t="s">
        <v>370</v>
      </c>
      <c r="I7" s="63" t="s">
        <v>19</v>
      </c>
      <c r="J7" s="63" t="s">
        <v>20</v>
      </c>
      <c r="K7" s="77" t="s">
        <v>355</v>
      </c>
      <c r="L7" s="63" t="s">
        <v>22</v>
      </c>
      <c r="M7" s="123" t="s">
        <v>81</v>
      </c>
      <c r="N7" s="65" t="s">
        <v>23</v>
      </c>
      <c r="O7" s="85" t="s">
        <v>24</v>
      </c>
      <c r="P7" s="85" t="s">
        <v>25</v>
      </c>
      <c r="Q7" s="85" t="s">
        <v>26</v>
      </c>
      <c r="R7" s="85" t="s">
        <v>27</v>
      </c>
      <c r="S7" s="85" t="s">
        <v>28</v>
      </c>
      <c r="T7" s="85" t="s">
        <v>29</v>
      </c>
      <c r="U7" s="85" t="s">
        <v>30</v>
      </c>
      <c r="V7" s="85" t="s">
        <v>31</v>
      </c>
      <c r="W7" s="85" t="s">
        <v>32</v>
      </c>
      <c r="X7" s="85" t="s">
        <v>33</v>
      </c>
      <c r="Y7" s="85" t="s">
        <v>34</v>
      </c>
      <c r="Z7" s="85" t="s">
        <v>35</v>
      </c>
      <c r="AA7" s="85" t="s">
        <v>36</v>
      </c>
      <c r="AB7" s="85" t="s">
        <v>37</v>
      </c>
      <c r="AC7" s="85" t="s">
        <v>38</v>
      </c>
      <c r="AD7" s="85" t="s">
        <v>39</v>
      </c>
      <c r="AE7" s="85" t="s">
        <v>40</v>
      </c>
      <c r="AF7" s="85" t="s">
        <v>41</v>
      </c>
      <c r="AG7" s="85" t="s">
        <v>42</v>
      </c>
      <c r="AH7" s="85" t="s">
        <v>43</v>
      </c>
      <c r="AI7" s="85" t="s">
        <v>101</v>
      </c>
      <c r="AJ7" s="85"/>
      <c r="AK7" s="123" t="s">
        <v>82</v>
      </c>
      <c r="AL7" s="65" t="s">
        <v>23</v>
      </c>
      <c r="AM7" s="65" t="s">
        <v>83</v>
      </c>
      <c r="AN7" s="1060"/>
      <c r="AO7" s="1057"/>
      <c r="AP7" s="1055"/>
      <c r="AQ7" s="1062"/>
      <c r="AR7" s="64" t="s">
        <v>44</v>
      </c>
      <c r="AS7" s="86" t="s">
        <v>45</v>
      </c>
      <c r="AT7" s="64" t="s">
        <v>46</v>
      </c>
      <c r="AU7" s="86" t="s">
        <v>45</v>
      </c>
      <c r="AV7" s="66" t="s">
        <v>45</v>
      </c>
      <c r="AW7" s="64" t="s">
        <v>47</v>
      </c>
      <c r="AX7" s="64" t="s">
        <v>48</v>
      </c>
      <c r="AY7" s="64" t="s">
        <v>49</v>
      </c>
      <c r="AZ7" s="1067"/>
      <c r="BA7" s="1067"/>
      <c r="BB7" s="1058"/>
      <c r="BC7" s="1058"/>
      <c r="BD7" s="1058"/>
      <c r="BE7" s="1060"/>
      <c r="BF7" s="1057"/>
      <c r="BG7" s="1057"/>
      <c r="BH7" s="1057"/>
      <c r="BI7" s="1057"/>
      <c r="BJ7" s="1057"/>
      <c r="BK7" s="1057"/>
      <c r="BL7" s="1057"/>
    </row>
    <row r="8" spans="1:69" ht="134.25" customHeight="1" thickBot="1" x14ac:dyDescent="0.35">
      <c r="A8" s="40"/>
      <c r="B8" s="928" t="s">
        <v>192</v>
      </c>
      <c r="C8" s="883" t="str">
        <f>VLOOKUP(B8,'No Eliminar'!B$3:D$18,2,FALSE)</f>
        <v>Gestionar la comunicación interna y externa a través del buen uso de los recursos de información para fortalecer el trabajo institucional.</v>
      </c>
      <c r="D8" s="880" t="str">
        <f>VLOOKUP(B8,'No Eliminar'!B$3:E$18,4,FALSE)</f>
        <v>Garantizar un adecuado flujo de información tanto interna  como externa</v>
      </c>
      <c r="E8" s="894" t="s">
        <v>74</v>
      </c>
      <c r="F8" s="876" t="s">
        <v>232</v>
      </c>
      <c r="G8" s="1024" t="s">
        <v>1084</v>
      </c>
      <c r="H8" s="942" t="s">
        <v>68</v>
      </c>
      <c r="I8" s="1047" t="s">
        <v>378</v>
      </c>
      <c r="J8" s="1047" t="s">
        <v>379</v>
      </c>
      <c r="K8" s="1024" t="s">
        <v>359</v>
      </c>
      <c r="L8" s="888" t="s">
        <v>72</v>
      </c>
      <c r="M8" s="892" t="str">
        <f>IF(L8="Máximo 2 veces por año","Muy Baja", IF(L8="De 3 a 24 veces por año","Baja", IF(L8="De 24 a 500 veces por año","Media", IF(L8="De 500 veces al año y máximo 5000 veces por año","Alta",IF(L8="Más de 5000 veces por año","Muy Alta",";")))))</f>
        <v>Baja</v>
      </c>
      <c r="N8" s="890">
        <f>IF(M8="Muy Baja", 20%, IF(M8="Baja",40%, IF(M8="Media",60%, IF(M8="Alta",80%,IF(M8="Muy Alta",100%,"")))))</f>
        <v>0.4</v>
      </c>
      <c r="O8" s="100" t="s">
        <v>53</v>
      </c>
      <c r="P8" s="100" t="s">
        <v>53</v>
      </c>
      <c r="Q8" s="100" t="s">
        <v>53</v>
      </c>
      <c r="R8" s="100" t="s">
        <v>53</v>
      </c>
      <c r="S8" s="100" t="s">
        <v>53</v>
      </c>
      <c r="T8" s="100" t="s">
        <v>53</v>
      </c>
      <c r="U8" s="100" t="s">
        <v>53</v>
      </c>
      <c r="V8" s="100" t="s">
        <v>54</v>
      </c>
      <c r="W8" s="100" t="s">
        <v>54</v>
      </c>
      <c r="X8" s="100" t="s">
        <v>53</v>
      </c>
      <c r="Y8" s="100" t="s">
        <v>53</v>
      </c>
      <c r="Z8" s="100" t="s">
        <v>53</v>
      </c>
      <c r="AA8" s="100" t="s">
        <v>53</v>
      </c>
      <c r="AB8" s="100" t="s">
        <v>53</v>
      </c>
      <c r="AC8" s="100" t="s">
        <v>53</v>
      </c>
      <c r="AD8" s="100" t="s">
        <v>54</v>
      </c>
      <c r="AE8" s="100" t="s">
        <v>53</v>
      </c>
      <c r="AF8" s="100" t="s">
        <v>53</v>
      </c>
      <c r="AG8" s="100" t="s">
        <v>54</v>
      </c>
      <c r="AH8" s="101"/>
      <c r="AI8" s="888" t="s">
        <v>362</v>
      </c>
      <c r="AJ8" s="101"/>
      <c r="AK8" s="922" t="str">
        <f t="shared" ref="AK8" si="0">IF(AI8="Afectación menor a 10 SMLMV","Leve",IF(AI8="Entre 10 y 50 SMLMV","Menor",IF(AI8="Entre 50 y 100 SMLMV","Moderado",IF(AI8="Entre 100 y 500 SMLMV","Mayor",IF(AI8="Mayor a 500 SMLMV","Catastrófico",";")))))</f>
        <v>Moderado</v>
      </c>
      <c r="AL8" s="906">
        <f>IF(AK8="Leve", 20%, IF(AK8="Menor",40%, IF(AK8="Moderado",60%, IF(AK8="Mayor",80%,IF(AK8="Catastrófico",100%,"")))))</f>
        <v>0.6</v>
      </c>
      <c r="AM8" s="918" t="str">
        <f>IF(AND(M8&lt;&gt;"",AK8&lt;&gt;""),VLOOKUP(M8&amp;AK8,'No Eliminar'!$P$3:$Q$27,2,FALSE),"")</f>
        <v>Moderada</v>
      </c>
      <c r="AN8" s="216" t="s">
        <v>84</v>
      </c>
      <c r="AO8" s="1241" t="s">
        <v>553</v>
      </c>
      <c r="AP8" s="443" t="s">
        <v>380</v>
      </c>
      <c r="AQ8" s="103" t="str">
        <f>IF(AR8="Preventivo","Probabilidad",IF(AR8="Detectivo","Probabilidad","Impacto"))</f>
        <v>Probabilidad</v>
      </c>
      <c r="AR8" s="120" t="s">
        <v>61</v>
      </c>
      <c r="AS8" s="104">
        <f>IF(AR8="Preventivo", 25%, IF(AR8="Detectivo",15%, IF(AR8="Correctivo",10%,IF(AR8="No se tienen controles para aplicar al impacto","No Aplica",""))))</f>
        <v>0.25</v>
      </c>
      <c r="AT8" s="120" t="s">
        <v>56</v>
      </c>
      <c r="AU8" s="104">
        <f>IF(AT8="Automático", 25%, IF(AT8="Manual",15%,IF(AT8="No Aplica", "No Aplica","")))</f>
        <v>0.15</v>
      </c>
      <c r="AV8" s="105">
        <f>AS8+AU8</f>
        <v>0.4</v>
      </c>
      <c r="AW8" s="120" t="s">
        <v>57</v>
      </c>
      <c r="AX8" s="120" t="s">
        <v>58</v>
      </c>
      <c r="AY8" s="120" t="s">
        <v>59</v>
      </c>
      <c r="AZ8" s="105">
        <f>IFERROR(IF(AQ8="Probabilidad",(N8-(+N8*AV8)),IF(AQ8="Impacto",N8,"")),"")</f>
        <v>0.24</v>
      </c>
      <c r="BA8" s="106" t="str">
        <f>IF(AZ8&lt;=20%, "Muy Baja", IF(AZ8&lt;=40%,"Baja", IF(AZ8&lt;=60%,"Media",IF(AZ8&lt;=80%,"Alta","Muy Alta"))))</f>
        <v>Baja</v>
      </c>
      <c r="BB8" s="105">
        <f>IF(AQ8="Impacto",(AL8-(+AL8*AV8)),AL8)</f>
        <v>0.6</v>
      </c>
      <c r="BC8" s="106" t="str">
        <f>IF(BB8&lt;=20%, "Leve", IF(BB8&lt;=40%,"Menor", IF(BB8&lt;=60%,"Moderado",IF(BB8&lt;=80%,"Mayor","Catastrófico"))))</f>
        <v>Moderado</v>
      </c>
      <c r="BD8" s="107" t="str">
        <f>IF(AND(BA8&lt;&gt;"",BC8&lt;&gt;""),VLOOKUP(BA8&amp;BC8,'No Eliminar'!$P$3:$Q$27,2,FALSE),"")</f>
        <v>Moderada</v>
      </c>
      <c r="BE8" s="896" t="s">
        <v>60</v>
      </c>
      <c r="BF8" s="888" t="s">
        <v>381</v>
      </c>
      <c r="BG8" s="888" t="s">
        <v>380</v>
      </c>
      <c r="BH8" s="888" t="s">
        <v>382</v>
      </c>
      <c r="BI8" s="1079">
        <v>44564</v>
      </c>
      <c r="BJ8" s="1079">
        <v>44926</v>
      </c>
      <c r="BK8" s="108"/>
      <c r="BL8" s="1042" t="s">
        <v>383</v>
      </c>
    </row>
    <row r="9" spans="1:69" ht="135.75" customHeight="1" thickTop="1" thickBot="1" x14ac:dyDescent="0.35">
      <c r="A9" s="40"/>
      <c r="B9" s="929"/>
      <c r="C9" s="884"/>
      <c r="D9" s="881"/>
      <c r="E9" s="908"/>
      <c r="F9" s="911"/>
      <c r="G9" s="1046"/>
      <c r="H9" s="1045"/>
      <c r="I9" s="1048"/>
      <c r="J9" s="1048"/>
      <c r="K9" s="1046"/>
      <c r="L9" s="909"/>
      <c r="M9" s="925"/>
      <c r="N9" s="924"/>
      <c r="O9" s="72"/>
      <c r="P9" s="72"/>
      <c r="Q9" s="72"/>
      <c r="R9" s="72"/>
      <c r="S9" s="72"/>
      <c r="T9" s="72"/>
      <c r="U9" s="72"/>
      <c r="V9" s="72"/>
      <c r="W9" s="72"/>
      <c r="X9" s="72"/>
      <c r="Y9" s="72"/>
      <c r="Z9" s="72"/>
      <c r="AA9" s="72"/>
      <c r="AB9" s="72"/>
      <c r="AC9" s="72"/>
      <c r="AD9" s="72"/>
      <c r="AE9" s="72"/>
      <c r="AF9" s="72"/>
      <c r="AG9" s="72"/>
      <c r="AH9" s="44"/>
      <c r="AI9" s="909"/>
      <c r="AJ9" s="44"/>
      <c r="AK9" s="922"/>
      <c r="AL9" s="921"/>
      <c r="AM9" s="919"/>
      <c r="AN9" s="1261" t="s">
        <v>348</v>
      </c>
      <c r="AO9" s="1242" t="s">
        <v>949</v>
      </c>
      <c r="AP9" s="444" t="s">
        <v>380</v>
      </c>
      <c r="AQ9" s="56" t="str">
        <f>IF(AR9="Preventivo","Probabilidad",IF(AR9="Detectivo","Probabilidad","Impacto"))</f>
        <v>Probabilidad</v>
      </c>
      <c r="AR9" s="121" t="s">
        <v>61</v>
      </c>
      <c r="AS9" s="75">
        <f>IF(AR9="Preventivo", 25%, IF(AR9="Detectivo",15%, IF(AR9="Correctivo",10%,IF(AR9="No se tienen controles para aplicar al impacto","No Aplica",""))))</f>
        <v>0.25</v>
      </c>
      <c r="AT9" s="121" t="s">
        <v>56</v>
      </c>
      <c r="AU9" s="75">
        <f>IF(AT9="Automático", 25%, IF(AT9="Manual",15%,IF(AT9="No Aplica", "No Aplica","")))</f>
        <v>0.15</v>
      </c>
      <c r="AV9" s="58">
        <f>AS9+AU9</f>
        <v>0.4</v>
      </c>
      <c r="AW9" s="121" t="s">
        <v>57</v>
      </c>
      <c r="AX9" s="121" t="s">
        <v>58</v>
      </c>
      <c r="AY9" s="121" t="s">
        <v>59</v>
      </c>
      <c r="AZ9" s="82">
        <f>IFERROR(IF(AND(AQ8="Probabilidad",AQ9="Probabilidad"),(AZ8-(+AZ8*AV9)),IF(AQ9="Probabilidad",(N8-(+N8*AV9)),IF(AQ9="Impacto",AZ8,""))),"")</f>
        <v>0.14399999999999999</v>
      </c>
      <c r="BA9" s="59" t="str">
        <f>IF(AZ9&lt;=20%, "Muy Baja", IF(AZ9&lt;=40%,"Baja", IF(AZ9&lt;=60%,"Media",IF(AZ9&lt;=80%,"Alta","Muy Alta"))))</f>
        <v>Muy Baja</v>
      </c>
      <c r="BB9" s="58">
        <f>IFERROR(IF(AND(AQ8="Impacto",AQ9="Impacto"),(BB8-(+BB8*AV9)),IF(AND(AQ8="Impacto",AQ9="Probabilidad"),(BB8),IF(AND(AQ8="Probabilidad",AQ9="Impacto"),(BB8-(+BB8*AV9)),IF(AND(AQ8="Probabilidad",AQ9="Probabilidad"),(BB8))))),"")</f>
        <v>0.6</v>
      </c>
      <c r="BC9" s="59" t="str">
        <f>IF(BB9&lt;=20%, "Leve", IF(BB9&lt;=40%,"Menor", IF(BB9&lt;=60%,"Moderado",IF(BB9&lt;=80%,"Mayor","Catastrófico"))))</f>
        <v>Moderado</v>
      </c>
      <c r="BD9" s="60" t="str">
        <f>IF(AND(BA9&lt;&gt;"",BC9&lt;&gt;""),VLOOKUP(BA9&amp;BC9,'No Eliminar'!$P$3:$Q$27,2,FALSE),"")</f>
        <v>Moderada</v>
      </c>
      <c r="BE9" s="917"/>
      <c r="BF9" s="909"/>
      <c r="BG9" s="909"/>
      <c r="BH9" s="909"/>
      <c r="BI9" s="1080"/>
      <c r="BJ9" s="1080"/>
      <c r="BK9" s="48"/>
      <c r="BL9" s="1043"/>
    </row>
    <row r="10" spans="1:69" ht="82.5" customHeight="1" thickTop="1" thickBot="1" x14ac:dyDescent="0.35">
      <c r="B10" s="930"/>
      <c r="C10" s="885"/>
      <c r="D10" s="882"/>
      <c r="E10" s="895"/>
      <c r="F10" s="877"/>
      <c r="G10" s="1046"/>
      <c r="H10" s="985"/>
      <c r="I10" s="1049"/>
      <c r="J10" s="1049"/>
      <c r="K10" s="1046"/>
      <c r="L10" s="909"/>
      <c r="M10" s="925"/>
      <c r="N10" s="924"/>
      <c r="O10" s="124"/>
      <c r="P10" s="124"/>
      <c r="Q10" s="124"/>
      <c r="R10" s="124"/>
      <c r="S10" s="124"/>
      <c r="T10" s="124"/>
      <c r="U10" s="124"/>
      <c r="V10" s="124"/>
      <c r="W10" s="124"/>
      <c r="X10" s="124"/>
      <c r="Y10" s="124"/>
      <c r="Z10" s="124"/>
      <c r="AA10" s="124"/>
      <c r="AB10" s="124"/>
      <c r="AC10" s="124"/>
      <c r="AD10" s="124"/>
      <c r="AE10" s="124"/>
      <c r="AF10" s="124"/>
      <c r="AG10" s="124"/>
      <c r="AH10" s="125"/>
      <c r="AI10" s="909"/>
      <c r="AJ10" s="125"/>
      <c r="AK10" s="922"/>
      <c r="AL10" s="921"/>
      <c r="AM10" s="919"/>
      <c r="AN10" s="1262" t="s">
        <v>349</v>
      </c>
      <c r="AO10" s="1243" t="s">
        <v>554</v>
      </c>
      <c r="AP10" s="445" t="s">
        <v>380</v>
      </c>
      <c r="AQ10" s="126" t="str">
        <f t="shared" ref="AQ10:AQ99" si="1">IF(AR10="Preventivo","Probabilidad",IF(AR10="Detectivo","Probabilidad","Impacto"))</f>
        <v>Probabilidad</v>
      </c>
      <c r="AR10" s="127" t="s">
        <v>62</v>
      </c>
      <c r="AS10" s="61">
        <f>IF(AR10="Preventivo", 25%, IF(AR10="Detectivo",15%, IF(AR10="Correctivo",10%,IF(AR10="No se tienen controles para aplicar al impacto","No Aplica",""))))</f>
        <v>0.15</v>
      </c>
      <c r="AT10" s="127" t="s">
        <v>56</v>
      </c>
      <c r="AU10" s="61">
        <f>IF(AT10="Automático", 25%, IF(AT10="Manual",15%,IF(AT10="No Aplica", "No Aplica","")))</f>
        <v>0.15</v>
      </c>
      <c r="AV10" s="128">
        <f>AS10+AU10</f>
        <v>0.3</v>
      </c>
      <c r="AW10" s="127" t="s">
        <v>73</v>
      </c>
      <c r="AX10" s="127" t="s">
        <v>58</v>
      </c>
      <c r="AY10" s="127" t="s">
        <v>59</v>
      </c>
      <c r="AZ10" s="128">
        <f>IFERROR(IF(AND(AQ9="Probabilidad",AQ10="Probabilidad"),(AZ9-(+AZ9*AV10)),IF(AND(AQ9="Impacto",AQ10="Probabilidad"),(AZ8-(+AZ8*AV10)),IF(AQ10="Impacto",AZ9,""))),"")</f>
        <v>0.1008</v>
      </c>
      <c r="BA10" s="129" t="str">
        <f t="shared" ref="BA10:BA100" si="2">IF(AZ10&lt;=20%, "Muy Baja", IF(AZ10&lt;=40%,"Baja", IF(AZ10&lt;=60%,"Media",IF(AZ10&lt;=80%,"Alta","Muy Alta"))))</f>
        <v>Muy Baja</v>
      </c>
      <c r="BB10" s="128">
        <f>IFERROR(IF(AND(AQ9="Impacto",AQ10="Impacto"),(BB9-(+BB9*AV10)),IF(AND(AQ9="Impacto",AQ10="Probabilidad"),(BB9),IF(AND(AQ9="Probabilidad",AQ10="Impacto"),(BB9-(+BB9*AV10)),IF(AND(AQ9="Probabilidad",AQ10="Probabilidad"),(BB9))))),"")</f>
        <v>0.6</v>
      </c>
      <c r="BC10" s="129" t="str">
        <f t="shared" ref="BC10:BC100" si="3">IF(BB10&lt;=20%, "Leve", IF(BB10&lt;=40%,"Menor", IF(BB10&lt;=60%,"Moderado",IF(BB10&lt;=80%,"Mayor","Catastrófico"))))</f>
        <v>Moderado</v>
      </c>
      <c r="BD10" s="73" t="str">
        <f>IF(AND(BA10&lt;&gt;"",BC10&lt;&gt;""),VLOOKUP(BA10&amp;BC10,'No Eliminar'!$P$3:$Q$27,2,FALSE),"")</f>
        <v>Moderada</v>
      </c>
      <c r="BE10" s="917"/>
      <c r="BF10" s="909"/>
      <c r="BG10" s="909"/>
      <c r="BH10" s="909"/>
      <c r="BI10" s="1081"/>
      <c r="BJ10" s="1081"/>
      <c r="BK10" s="130"/>
      <c r="BL10" s="1044"/>
    </row>
    <row r="11" spans="1:69" ht="121.5" customHeight="1" thickBot="1" x14ac:dyDescent="0.35">
      <c r="B11" s="928" t="s">
        <v>191</v>
      </c>
      <c r="C11" s="883" t="str">
        <f>VLOOKUP(B11,'No Eliminar'!B$3:D$18,2,FALSE)</f>
        <v>Determinar el horizonte institucional mediante la formulación de la plataforma estratégica, lineamientos y metodologías, que permitan el logro de los propósitos organizacionales</v>
      </c>
      <c r="D11" s="880" t="str">
        <f>VLOOKUP(B11,'No Eliminar'!B$3:E$18,4,FALSE)</f>
        <v>Diseñar la ruta estratégica con miras a fortalecer la confianza ciudadana y la legitimidad.
Conocer los avances en la consecución de resultados previstos en su marco estratégico.</v>
      </c>
      <c r="E11" s="1037" t="s">
        <v>74</v>
      </c>
      <c r="F11" s="876" t="s">
        <v>233</v>
      </c>
      <c r="G11" s="874" t="s">
        <v>384</v>
      </c>
      <c r="H11" s="888" t="s">
        <v>68</v>
      </c>
      <c r="I11" s="888" t="s">
        <v>386</v>
      </c>
      <c r="J11" s="888" t="s">
        <v>385</v>
      </c>
      <c r="K11" s="894" t="s">
        <v>102</v>
      </c>
      <c r="L11" s="888" t="s">
        <v>72</v>
      </c>
      <c r="M11" s="892" t="str">
        <f t="shared" ref="M11:M13" si="4">IF(L11="Máximo 2 veces por año","Muy Baja", IF(L11="De 3 a 24 veces por año","Baja", IF(L11="De 24 a 500 veces por año","Media", IF(L11="De 500 veces al año y máximo 5000 veces por año","Alta",IF(L11="Más de 5000 veces por año","Muy Alta",";")))))</f>
        <v>Baja</v>
      </c>
      <c r="N11" s="890">
        <f t="shared" ref="N11:N13" si="5">IF(M11="Muy Baja", 20%, IF(M11="Baja",40%, IF(M11="Media",60%, IF(M11="Alta",80%,IF(M11="Muy Alta",100%,"")))))</f>
        <v>0.4</v>
      </c>
      <c r="O11" s="100" t="s">
        <v>53</v>
      </c>
      <c r="P11" s="100" t="s">
        <v>53</v>
      </c>
      <c r="Q11" s="100" t="s">
        <v>53</v>
      </c>
      <c r="R11" s="100" t="s">
        <v>53</v>
      </c>
      <c r="S11" s="100" t="s">
        <v>53</v>
      </c>
      <c r="T11" s="100" t="s">
        <v>53</v>
      </c>
      <c r="U11" s="100" t="s">
        <v>53</v>
      </c>
      <c r="V11" s="100" t="s">
        <v>54</v>
      </c>
      <c r="W11" s="100" t="s">
        <v>54</v>
      </c>
      <c r="X11" s="100" t="s">
        <v>53</v>
      </c>
      <c r="Y11" s="100" t="s">
        <v>53</v>
      </c>
      <c r="Z11" s="100" t="s">
        <v>53</v>
      </c>
      <c r="AA11" s="100" t="s">
        <v>53</v>
      </c>
      <c r="AB11" s="100" t="s">
        <v>53</v>
      </c>
      <c r="AC11" s="100" t="s">
        <v>53</v>
      </c>
      <c r="AD11" s="100" t="s">
        <v>54</v>
      </c>
      <c r="AE11" s="100" t="s">
        <v>53</v>
      </c>
      <c r="AF11" s="100" t="s">
        <v>53</v>
      </c>
      <c r="AG11" s="100" t="s">
        <v>54</v>
      </c>
      <c r="AH11" s="101"/>
      <c r="AI11" s="888" t="s">
        <v>360</v>
      </c>
      <c r="AJ11" s="101"/>
      <c r="AK11" s="886" t="str">
        <f>IF(AI11="Afectación menor a 10 SMLMV","Leve",IF(AI11="Entre 10 y 50 SMLMV","Menor",IF(AI11="Entre 50 y 100 SMLMV","Moderado",IF(AI11="Entre 100 y 500 SMLMV","Mayor",IF(AI11="Mayor a 500 SMLMV","Catastrófico",";")))))</f>
        <v>Leve</v>
      </c>
      <c r="AL11" s="906">
        <f t="shared" ref="AL11:AL15" si="6">IF(AK11="Leve", 20%, IF(AK11="Menor",40%, IF(AK11="Moderado",60%, IF(AK11="Mayor",80%,IF(AK11="Catastrófico",100%,"")))))</f>
        <v>0.2</v>
      </c>
      <c r="AM11" s="918" t="str">
        <f>IF(AND(M11&lt;&gt;"",AK11&lt;&gt;""),VLOOKUP(M11&amp;AK11,'No Eliminar'!$P$3:$Q$27,2,FALSE),"")</f>
        <v>Baja</v>
      </c>
      <c r="AN11" s="216" t="s">
        <v>84</v>
      </c>
      <c r="AO11" s="1241" t="s">
        <v>555</v>
      </c>
      <c r="AP11" s="446" t="s">
        <v>387</v>
      </c>
      <c r="AQ11" s="136" t="str">
        <f t="shared" si="1"/>
        <v>Probabilidad</v>
      </c>
      <c r="AR11" s="120" t="s">
        <v>61</v>
      </c>
      <c r="AS11" s="148">
        <f>IF(AR11="Preventivo", 25%, IF(AR11="Detectivo",15%, IF(AR11="Correctivo",10%,IF(AR11="No se tienen controles para aplicar al impacto","No Aplica",""))))</f>
        <v>0.25</v>
      </c>
      <c r="AT11" s="120" t="s">
        <v>56</v>
      </c>
      <c r="AU11" s="104">
        <f t="shared" ref="AU11:AU100" si="7">IF(AT11="Automático", 25%, IF(AT11="Manual",15%,IF(AT11="No Aplica", "No Aplica","")))</f>
        <v>0.15</v>
      </c>
      <c r="AV11" s="105">
        <f>AS11+AU11</f>
        <v>0.4</v>
      </c>
      <c r="AW11" s="120" t="s">
        <v>57</v>
      </c>
      <c r="AX11" s="120" t="s">
        <v>58</v>
      </c>
      <c r="AY11" s="120" t="s">
        <v>59</v>
      </c>
      <c r="AZ11" s="105">
        <f>IFERROR(IF(AQ11="Probabilidad",(N11-(+N11*AV11)),IF(AQ11="Impacto",N11,"")),"")</f>
        <v>0.24</v>
      </c>
      <c r="BA11" s="106" t="str">
        <f t="shared" si="2"/>
        <v>Baja</v>
      </c>
      <c r="BB11" s="105">
        <f>IF(AQ11="Impacto",(AL11-(+AL11*AV11)),AL11)</f>
        <v>0.2</v>
      </c>
      <c r="BC11" s="106" t="str">
        <f t="shared" si="3"/>
        <v>Leve</v>
      </c>
      <c r="BD11" s="107" t="str">
        <f>IF(AND(BA11&lt;&gt;"",BC11&lt;&gt;""),VLOOKUP(BA11&amp;BC11,'No Eliminar'!$P$3:$Q$27,2,FALSE),"")</f>
        <v>Baja</v>
      </c>
      <c r="BE11" s="896" t="s">
        <v>115</v>
      </c>
      <c r="BF11" s="131" t="s">
        <v>389</v>
      </c>
      <c r="BG11" s="131" t="s">
        <v>389</v>
      </c>
      <c r="BH11" s="131" t="s">
        <v>389</v>
      </c>
      <c r="BI11" s="131" t="s">
        <v>389</v>
      </c>
      <c r="BJ11" s="131" t="s">
        <v>389</v>
      </c>
      <c r="BK11" s="132"/>
      <c r="BL11" s="1042" t="s">
        <v>390</v>
      </c>
    </row>
    <row r="12" spans="1:69" ht="118.5" customHeight="1" thickTop="1" thickBot="1" x14ac:dyDescent="0.35">
      <c r="B12" s="929"/>
      <c r="C12" s="884"/>
      <c r="D12" s="881"/>
      <c r="E12" s="1038"/>
      <c r="F12" s="877"/>
      <c r="G12" s="875"/>
      <c r="H12" s="889"/>
      <c r="I12" s="889"/>
      <c r="J12" s="889"/>
      <c r="K12" s="895"/>
      <c r="L12" s="889"/>
      <c r="M12" s="893"/>
      <c r="N12" s="891"/>
      <c r="O12" s="111"/>
      <c r="P12" s="111"/>
      <c r="Q12" s="111"/>
      <c r="R12" s="111"/>
      <c r="S12" s="111"/>
      <c r="T12" s="111"/>
      <c r="U12" s="111"/>
      <c r="V12" s="111"/>
      <c r="W12" s="111"/>
      <c r="X12" s="111"/>
      <c r="Y12" s="111"/>
      <c r="Z12" s="111"/>
      <c r="AA12" s="111"/>
      <c r="AB12" s="111"/>
      <c r="AC12" s="111"/>
      <c r="AD12" s="111"/>
      <c r="AE12" s="111"/>
      <c r="AF12" s="111"/>
      <c r="AG12" s="111"/>
      <c r="AH12" s="112"/>
      <c r="AI12" s="889"/>
      <c r="AJ12" s="112"/>
      <c r="AK12" s="887"/>
      <c r="AL12" s="907"/>
      <c r="AM12" s="920"/>
      <c r="AN12" s="809" t="s">
        <v>348</v>
      </c>
      <c r="AO12" s="316" t="s">
        <v>556</v>
      </c>
      <c r="AP12" s="447" t="s">
        <v>388</v>
      </c>
      <c r="AQ12" s="137" t="str">
        <f t="shared" si="1"/>
        <v>Probabilidad</v>
      </c>
      <c r="AR12" s="122" t="s">
        <v>61</v>
      </c>
      <c r="AS12" s="115">
        <f>IF(AR12="Preventivo", 25%, IF(AR12="Detectivo",15%, IF(AR12="Correctivo",10%,IF(AR12="No se tienen controles para aplicar al impacto","No Aplica",""))))</f>
        <v>0.25</v>
      </c>
      <c r="AT12" s="122" t="s">
        <v>56</v>
      </c>
      <c r="AU12" s="115">
        <f t="shared" si="7"/>
        <v>0.15</v>
      </c>
      <c r="AV12" s="116">
        <f t="shared" ref="AV12:AV100" si="8">AS12+AU12</f>
        <v>0.4</v>
      </c>
      <c r="AW12" s="122" t="s">
        <v>57</v>
      </c>
      <c r="AX12" s="122" t="s">
        <v>58</v>
      </c>
      <c r="AY12" s="122" t="s">
        <v>59</v>
      </c>
      <c r="AZ12" s="82">
        <f>IFERROR(IF(AND(AQ11="Probabilidad",AQ12="Probabilidad"),(AZ11-(+AZ11*AV12)),IF(AQ12="Probabilidad",(N11-(+N11*AV12)),IF(AQ12="Impacto",AZ11,""))),"")</f>
        <v>0.14399999999999999</v>
      </c>
      <c r="BA12" s="117" t="str">
        <f t="shared" si="2"/>
        <v>Muy Baja</v>
      </c>
      <c r="BB12" s="58">
        <f>IFERROR(IF(AND(AQ11="Impacto",AQ12="Impacto"),(BB11-(+BB11*AV12)),IF(AND(AQ11="Impacto",AQ12="Probabilidad"),(BB11),IF(AND(AQ11="Probabilidad",AQ12="Impacto"),(BB11-(+BB11*AV12)),IF(AND(AQ11="Probabilidad",AQ12="Probabilidad"),(BB11))))),"")</f>
        <v>0.2</v>
      </c>
      <c r="BC12" s="117" t="str">
        <f t="shared" si="3"/>
        <v>Leve</v>
      </c>
      <c r="BD12" s="118" t="str">
        <f>IF(AND(BA12&lt;&gt;"",BC12&lt;&gt;""),VLOOKUP(BA12&amp;BC12,'No Eliminar'!$P$3:$Q$27,2,FALSE),"")</f>
        <v>Baja</v>
      </c>
      <c r="BE12" s="897"/>
      <c r="BF12" s="133" t="s">
        <v>389</v>
      </c>
      <c r="BG12" s="133" t="s">
        <v>389</v>
      </c>
      <c r="BH12" s="133" t="s">
        <v>389</v>
      </c>
      <c r="BI12" s="133" t="s">
        <v>389</v>
      </c>
      <c r="BJ12" s="133" t="s">
        <v>389</v>
      </c>
      <c r="BK12" s="119"/>
      <c r="BL12" s="1050"/>
    </row>
    <row r="13" spans="1:69" ht="139.5" customHeight="1" thickBot="1" x14ac:dyDescent="0.35">
      <c r="B13" s="929"/>
      <c r="C13" s="884"/>
      <c r="D13" s="881"/>
      <c r="E13" s="878" t="s">
        <v>74</v>
      </c>
      <c r="F13" s="876" t="s">
        <v>234</v>
      </c>
      <c r="G13" s="874" t="s">
        <v>395</v>
      </c>
      <c r="H13" s="888" t="s">
        <v>68</v>
      </c>
      <c r="I13" s="888" t="s">
        <v>392</v>
      </c>
      <c r="J13" s="888" t="s">
        <v>391</v>
      </c>
      <c r="K13" s="894" t="s">
        <v>102</v>
      </c>
      <c r="L13" s="888" t="s">
        <v>72</v>
      </c>
      <c r="M13" s="892" t="str">
        <f t="shared" si="4"/>
        <v>Baja</v>
      </c>
      <c r="N13" s="890">
        <f t="shared" si="5"/>
        <v>0.4</v>
      </c>
      <c r="O13" s="91"/>
      <c r="P13" s="91"/>
      <c r="Q13" s="91"/>
      <c r="R13" s="91"/>
      <c r="S13" s="91"/>
      <c r="T13" s="91"/>
      <c r="U13" s="91"/>
      <c r="V13" s="91"/>
      <c r="W13" s="91"/>
      <c r="X13" s="91"/>
      <c r="Y13" s="91"/>
      <c r="Z13" s="91"/>
      <c r="AA13" s="91"/>
      <c r="AB13" s="91"/>
      <c r="AC13" s="91"/>
      <c r="AD13" s="91"/>
      <c r="AE13" s="91"/>
      <c r="AF13" s="91"/>
      <c r="AG13" s="91"/>
      <c r="AH13" s="92"/>
      <c r="AI13" s="888" t="s">
        <v>361</v>
      </c>
      <c r="AJ13" s="92"/>
      <c r="AK13" s="886" t="str">
        <f t="shared" ref="AK13:AK101" si="9">IF(AI13="Afectación menor a 10 SMLMV","Leve",IF(AI13="Entre 10 y 50 SMLMV","Menor",IF(AI13="Entre 50 y 100 SMLMV","Moderado",IF(AI13="Entre 100 y 500 SMLMV","Mayor",IF(AI13="Mayor a 500 SMLMV","Catastrófico",";")))))</f>
        <v>Menor</v>
      </c>
      <c r="AL13" s="906">
        <f>IF(AK13="Leve", 20%, IF(AK13="Menor",40%, IF(AK13="Moderado",60%, IF(AK13="Mayor",80%,IF(AK13="Catastrófico",100%,"")))))</f>
        <v>0.4</v>
      </c>
      <c r="AM13" s="918" t="str">
        <f>IF(AND(M13&lt;&gt;"",AK13&lt;&gt;""),VLOOKUP(M13&amp;AK13,'No Eliminar'!$P$3:$Q$27,2,FALSE),"")</f>
        <v>Moderada</v>
      </c>
      <c r="AN13" s="216" t="s">
        <v>84</v>
      </c>
      <c r="AO13" s="847" t="s">
        <v>557</v>
      </c>
      <c r="AP13" s="448" t="s">
        <v>393</v>
      </c>
      <c r="AQ13" s="136" t="str">
        <f t="shared" si="1"/>
        <v>Probabilidad</v>
      </c>
      <c r="AR13" s="120" t="s">
        <v>61</v>
      </c>
      <c r="AS13" s="104">
        <f t="shared" ref="AS13:AS100" si="10">IF(AR13="Preventivo", 25%, IF(AR13="Detectivo",15%, IF(AR13="Correctivo",10%,IF(AR13="No se tienen controles para aplicar al impacto","No Aplica",""))))</f>
        <v>0.25</v>
      </c>
      <c r="AT13" s="120" t="s">
        <v>56</v>
      </c>
      <c r="AU13" s="104">
        <f t="shared" si="7"/>
        <v>0.15</v>
      </c>
      <c r="AV13" s="105">
        <f t="shared" si="8"/>
        <v>0.4</v>
      </c>
      <c r="AW13" s="120" t="s">
        <v>73</v>
      </c>
      <c r="AX13" s="120" t="s">
        <v>58</v>
      </c>
      <c r="AY13" s="120" t="s">
        <v>59</v>
      </c>
      <c r="AZ13" s="105">
        <f t="shared" ref="AZ13:AZ44" si="11">IFERROR(IF(AQ13="Probabilidad",(N13-(+N13*AV13)),IF(AQ13="Impacto",N13,"")),"")</f>
        <v>0.24</v>
      </c>
      <c r="BA13" s="106" t="str">
        <f t="shared" si="2"/>
        <v>Baja</v>
      </c>
      <c r="BB13" s="105">
        <f>IF(AQ13="Impacto",(AL13-(+AL13*AV13)),AL13)</f>
        <v>0.4</v>
      </c>
      <c r="BC13" s="106" t="str">
        <f t="shared" si="3"/>
        <v>Menor</v>
      </c>
      <c r="BD13" s="107" t="str">
        <f>IF(AND(BA13&lt;&gt;"",BC13&lt;&gt;""),VLOOKUP(BA13&amp;BC13,'No Eliminar'!$P$3:$Q$27,2,FALSE),"")</f>
        <v>Moderada</v>
      </c>
      <c r="BE13" s="896" t="s">
        <v>60</v>
      </c>
      <c r="BF13" s="138" t="s">
        <v>396</v>
      </c>
      <c r="BG13" s="138" t="s">
        <v>393</v>
      </c>
      <c r="BH13" s="131" t="s">
        <v>397</v>
      </c>
      <c r="BI13" s="139">
        <v>44564</v>
      </c>
      <c r="BJ13" s="139">
        <v>44926</v>
      </c>
      <c r="BK13" s="132"/>
      <c r="BL13" s="1022" t="s">
        <v>394</v>
      </c>
    </row>
    <row r="14" spans="1:69" ht="80.25" customHeight="1" thickTop="1" thickBot="1" x14ac:dyDescent="0.35">
      <c r="B14" s="929"/>
      <c r="C14" s="884"/>
      <c r="D14" s="881"/>
      <c r="E14" s="913"/>
      <c r="F14" s="911"/>
      <c r="G14" s="910"/>
      <c r="H14" s="909"/>
      <c r="I14" s="909"/>
      <c r="J14" s="909"/>
      <c r="K14" s="908"/>
      <c r="L14" s="909"/>
      <c r="M14" s="925"/>
      <c r="N14" s="924"/>
      <c r="O14" s="124" t="s">
        <v>53</v>
      </c>
      <c r="P14" s="124" t="s">
        <v>53</v>
      </c>
      <c r="Q14" s="124" t="s">
        <v>53</v>
      </c>
      <c r="R14" s="124" t="s">
        <v>53</v>
      </c>
      <c r="S14" s="124" t="s">
        <v>53</v>
      </c>
      <c r="T14" s="124" t="s">
        <v>53</v>
      </c>
      <c r="U14" s="124" t="s">
        <v>53</v>
      </c>
      <c r="V14" s="124" t="s">
        <v>54</v>
      </c>
      <c r="W14" s="124" t="s">
        <v>54</v>
      </c>
      <c r="X14" s="124" t="s">
        <v>53</v>
      </c>
      <c r="Y14" s="124" t="s">
        <v>53</v>
      </c>
      <c r="Z14" s="124" t="s">
        <v>53</v>
      </c>
      <c r="AA14" s="124" t="s">
        <v>53</v>
      </c>
      <c r="AB14" s="124" t="s">
        <v>53</v>
      </c>
      <c r="AC14" s="124" t="s">
        <v>53</v>
      </c>
      <c r="AD14" s="124" t="s">
        <v>54</v>
      </c>
      <c r="AE14" s="124" t="s">
        <v>53</v>
      </c>
      <c r="AF14" s="124" t="s">
        <v>53</v>
      </c>
      <c r="AG14" s="124" t="s">
        <v>54</v>
      </c>
      <c r="AH14" s="125"/>
      <c r="AI14" s="909"/>
      <c r="AJ14" s="125"/>
      <c r="AK14" s="922"/>
      <c r="AL14" s="921"/>
      <c r="AM14" s="919"/>
      <c r="AN14" s="808" t="s">
        <v>348</v>
      </c>
      <c r="AO14" s="1244" t="s">
        <v>558</v>
      </c>
      <c r="AP14" s="449" t="s">
        <v>393</v>
      </c>
      <c r="AQ14" s="137" t="str">
        <f t="shared" si="1"/>
        <v>Probabilidad</v>
      </c>
      <c r="AR14" s="122" t="s">
        <v>61</v>
      </c>
      <c r="AS14" s="115">
        <f t="shared" si="10"/>
        <v>0.25</v>
      </c>
      <c r="AT14" s="122" t="s">
        <v>69</v>
      </c>
      <c r="AU14" s="115">
        <f>IF(AT14="Automático", 25%, IF(AT14="Manual",15%,IF(AT14="No Aplica", "No Aplica","")))</f>
        <v>0.25</v>
      </c>
      <c r="AV14" s="116">
        <f>AS14+AU14</f>
        <v>0.5</v>
      </c>
      <c r="AW14" s="135" t="s">
        <v>73</v>
      </c>
      <c r="AX14" s="135" t="s">
        <v>58</v>
      </c>
      <c r="AY14" s="135" t="s">
        <v>59</v>
      </c>
      <c r="AZ14" s="141">
        <f>IFERROR(IF(AND(AQ13="Probabilidad",AQ14="Probabilidad"),(AZ13-(+AZ13*AV14)),IF(AQ14="Probabilidad",(N13-(+N13*AV14)),IF(AQ14="Impacto",AZ13,""))),"")</f>
        <v>0.12</v>
      </c>
      <c r="BA14" s="117" t="str">
        <f>IF(AZ14&lt;=20%, "Muy Baja", IF(AZ14&lt;=40%,"Baja", IF(AZ14&lt;=60%,"Media",IF(AZ14&lt;=80%,"Alta","Muy Alta"))))</f>
        <v>Muy Baja</v>
      </c>
      <c r="BB14" s="116">
        <f>IFERROR(IF(AND(AQ13="Impacto",AQ14="Impacto"),(BB13-(+BB13*AV14)),IF(AND(AQ13="Impacto",AQ14="Probabilidad"),(BB13),IF(AND(AQ13="Probabilidad",AQ14="Impacto"),(BB13-(+BB13*AV14)),IF(AND(AQ13="Probabilidad",AQ14="Probabilidad"),(BB13))))),"")</f>
        <v>0.4</v>
      </c>
      <c r="BC14" s="117" t="str">
        <f>IF(BB14&lt;=20%, "Leve", IF(BB14&lt;=40%,"Menor", IF(BB14&lt;=60%,"Moderado",IF(BB14&lt;=80%,"Mayor","Catastrófico"))))</f>
        <v>Menor</v>
      </c>
      <c r="BD14" s="118" t="str">
        <f>IF(AND(BA14&lt;&gt;"",BC14&lt;&gt;""),VLOOKUP(BA14&amp;BC14,'No Eliminar'!$P$3:$Q$27,2,FALSE),"")</f>
        <v>Baja</v>
      </c>
      <c r="BE14" s="897"/>
      <c r="BF14" s="133" t="s">
        <v>389</v>
      </c>
      <c r="BG14" s="133" t="s">
        <v>389</v>
      </c>
      <c r="BH14" s="133" t="s">
        <v>389</v>
      </c>
      <c r="BI14" s="133" t="s">
        <v>389</v>
      </c>
      <c r="BJ14" s="133" t="s">
        <v>389</v>
      </c>
      <c r="BK14" s="119"/>
      <c r="BL14" s="1023"/>
    </row>
    <row r="15" spans="1:69" ht="135.75" customHeight="1" thickBot="1" x14ac:dyDescent="0.35">
      <c r="B15" s="929"/>
      <c r="C15" s="884"/>
      <c r="D15" s="881"/>
      <c r="E15" s="878" t="s">
        <v>74</v>
      </c>
      <c r="F15" s="876" t="s">
        <v>235</v>
      </c>
      <c r="G15" s="1024" t="s">
        <v>398</v>
      </c>
      <c r="H15" s="888" t="s">
        <v>68</v>
      </c>
      <c r="I15" s="894" t="s">
        <v>399</v>
      </c>
      <c r="J15" s="894" t="s">
        <v>400</v>
      </c>
      <c r="K15" s="894" t="s">
        <v>102</v>
      </c>
      <c r="L15" s="888" t="s">
        <v>72</v>
      </c>
      <c r="M15" s="892" t="str">
        <f t="shared" ref="M15:M101" si="12">IF(L15="Máximo 2 veces por año","Muy Baja", IF(L15="De 3 a 24 veces por año","Baja", IF(L15="De 24 a 500 veces por año","Media", IF(L15="De 500 veces al año y máximo 5000 veces por año","Alta",IF(L15="Más de 5000 veces por año","Muy Alta",";")))))</f>
        <v>Baja</v>
      </c>
      <c r="N15" s="890">
        <f t="shared" ref="N15:N101" si="13">IF(M15="Muy Baja", 20%, IF(M15="Baja",40%, IF(M15="Media",60%, IF(M15="Alta",80%,IF(M15="Muy Alta",100%,"")))))</f>
        <v>0.4</v>
      </c>
      <c r="O15" s="100" t="s">
        <v>53</v>
      </c>
      <c r="P15" s="100" t="s">
        <v>53</v>
      </c>
      <c r="Q15" s="100" t="s">
        <v>53</v>
      </c>
      <c r="R15" s="100" t="s">
        <v>53</v>
      </c>
      <c r="S15" s="100" t="s">
        <v>53</v>
      </c>
      <c r="T15" s="100" t="s">
        <v>53</v>
      </c>
      <c r="U15" s="100" t="s">
        <v>53</v>
      </c>
      <c r="V15" s="100" t="s">
        <v>54</v>
      </c>
      <c r="W15" s="100" t="s">
        <v>54</v>
      </c>
      <c r="X15" s="100" t="s">
        <v>53</v>
      </c>
      <c r="Y15" s="100" t="s">
        <v>53</v>
      </c>
      <c r="Z15" s="100" t="s">
        <v>53</v>
      </c>
      <c r="AA15" s="100" t="s">
        <v>53</v>
      </c>
      <c r="AB15" s="100" t="s">
        <v>53</v>
      </c>
      <c r="AC15" s="100" t="s">
        <v>53</v>
      </c>
      <c r="AD15" s="100" t="s">
        <v>54</v>
      </c>
      <c r="AE15" s="100" t="s">
        <v>53</v>
      </c>
      <c r="AF15" s="100" t="s">
        <v>53</v>
      </c>
      <c r="AG15" s="100" t="s">
        <v>54</v>
      </c>
      <c r="AH15" s="101"/>
      <c r="AI15" s="888" t="s">
        <v>362</v>
      </c>
      <c r="AJ15" s="101"/>
      <c r="AK15" s="886" t="str">
        <f t="shared" si="9"/>
        <v>Moderado</v>
      </c>
      <c r="AL15" s="906">
        <f t="shared" si="6"/>
        <v>0.6</v>
      </c>
      <c r="AM15" s="918" t="str">
        <f>IF(AND(M15&lt;&gt;"",AK15&lt;&gt;""),VLOOKUP(M15&amp;AK15,'No Eliminar'!$P$3:$Q$27,2,FALSE),"")</f>
        <v>Moderada</v>
      </c>
      <c r="AN15" s="216" t="s">
        <v>84</v>
      </c>
      <c r="AO15" s="847" t="s">
        <v>950</v>
      </c>
      <c r="AP15" s="450" t="s">
        <v>401</v>
      </c>
      <c r="AQ15" s="170" t="str">
        <f t="shared" si="1"/>
        <v>Probabilidad</v>
      </c>
      <c r="AR15" s="120" t="s">
        <v>61</v>
      </c>
      <c r="AS15" s="104">
        <f t="shared" si="10"/>
        <v>0.25</v>
      </c>
      <c r="AT15" s="120" t="s">
        <v>56</v>
      </c>
      <c r="AU15" s="104">
        <f t="shared" si="7"/>
        <v>0.15</v>
      </c>
      <c r="AV15" s="105">
        <f>AS15+AU15</f>
        <v>0.4</v>
      </c>
      <c r="AW15" s="120" t="s">
        <v>57</v>
      </c>
      <c r="AX15" s="120" t="s">
        <v>58</v>
      </c>
      <c r="AY15" s="120" t="s">
        <v>59</v>
      </c>
      <c r="AZ15" s="105">
        <f>IFERROR(IF(AQ15="Probabilidad",(N15-(+N15*AV15)),IF(AQ15="Impacto",N15,"")),"")</f>
        <v>0.24</v>
      </c>
      <c r="BA15" s="106" t="str">
        <f t="shared" si="2"/>
        <v>Baja</v>
      </c>
      <c r="BB15" s="105">
        <f t="shared" ref="BB15:BB43" si="14">IF(AQ15="Impacto",(AL15-(+AL15*AV15)),AL15)</f>
        <v>0.6</v>
      </c>
      <c r="BC15" s="106" t="str">
        <f t="shared" si="3"/>
        <v>Moderado</v>
      </c>
      <c r="BD15" s="107" t="str">
        <f>IF(AND(BA15&lt;&gt;"",BC15&lt;&gt;""),VLOOKUP(BA15&amp;BC15,'No Eliminar'!$P$3:$Q$27,2,FALSE),"")</f>
        <v>Moderada</v>
      </c>
      <c r="BE15" s="896" t="s">
        <v>60</v>
      </c>
      <c r="BF15" s="888" t="s">
        <v>951</v>
      </c>
      <c r="BG15" s="888" t="s">
        <v>403</v>
      </c>
      <c r="BH15" s="888" t="s">
        <v>402</v>
      </c>
      <c r="BI15" s="1040">
        <v>44564</v>
      </c>
      <c r="BJ15" s="1040">
        <v>44926</v>
      </c>
      <c r="BK15" s="142"/>
      <c r="BL15" s="1022" t="s">
        <v>404</v>
      </c>
    </row>
    <row r="16" spans="1:69" ht="91.5" customHeight="1" thickTop="1" thickBot="1" x14ac:dyDescent="0.35">
      <c r="B16" s="929"/>
      <c r="C16" s="884"/>
      <c r="D16" s="881"/>
      <c r="E16" s="913"/>
      <c r="F16" s="877"/>
      <c r="G16" s="1025"/>
      <c r="H16" s="889"/>
      <c r="I16" s="895"/>
      <c r="J16" s="895"/>
      <c r="K16" s="895"/>
      <c r="L16" s="889"/>
      <c r="M16" s="893"/>
      <c r="N16" s="891"/>
      <c r="O16" s="111" t="s">
        <v>53</v>
      </c>
      <c r="P16" s="111" t="s">
        <v>53</v>
      </c>
      <c r="Q16" s="111" t="s">
        <v>53</v>
      </c>
      <c r="R16" s="111" t="s">
        <v>53</v>
      </c>
      <c r="S16" s="111" t="s">
        <v>53</v>
      </c>
      <c r="T16" s="111" t="s">
        <v>53</v>
      </c>
      <c r="U16" s="111" t="s">
        <v>53</v>
      </c>
      <c r="V16" s="111" t="s">
        <v>54</v>
      </c>
      <c r="W16" s="111" t="s">
        <v>54</v>
      </c>
      <c r="X16" s="111" t="s">
        <v>53</v>
      </c>
      <c r="Y16" s="111" t="s">
        <v>53</v>
      </c>
      <c r="Z16" s="111" t="s">
        <v>53</v>
      </c>
      <c r="AA16" s="111" t="s">
        <v>53</v>
      </c>
      <c r="AB16" s="111" t="s">
        <v>53</v>
      </c>
      <c r="AC16" s="111" t="s">
        <v>53</v>
      </c>
      <c r="AD16" s="111" t="s">
        <v>54</v>
      </c>
      <c r="AE16" s="111" t="s">
        <v>53</v>
      </c>
      <c r="AF16" s="111" t="s">
        <v>53</v>
      </c>
      <c r="AG16" s="111" t="s">
        <v>54</v>
      </c>
      <c r="AH16" s="112"/>
      <c r="AI16" s="889"/>
      <c r="AJ16" s="112"/>
      <c r="AK16" s="887"/>
      <c r="AL16" s="907"/>
      <c r="AM16" s="920"/>
      <c r="AN16" s="809" t="s">
        <v>348</v>
      </c>
      <c r="AO16" s="848" t="s">
        <v>559</v>
      </c>
      <c r="AP16" s="601" t="s">
        <v>401</v>
      </c>
      <c r="AQ16" s="204" t="str">
        <f t="shared" si="1"/>
        <v>Probabilidad</v>
      </c>
      <c r="AR16" s="122" t="s">
        <v>61</v>
      </c>
      <c r="AS16" s="115">
        <f t="shared" si="10"/>
        <v>0.25</v>
      </c>
      <c r="AT16" s="122" t="s">
        <v>56</v>
      </c>
      <c r="AU16" s="115">
        <f t="shared" si="7"/>
        <v>0.15</v>
      </c>
      <c r="AV16" s="116">
        <f>AS16+AU16</f>
        <v>0.4</v>
      </c>
      <c r="AW16" s="135" t="s">
        <v>57</v>
      </c>
      <c r="AX16" s="135" t="s">
        <v>58</v>
      </c>
      <c r="AY16" s="135" t="s">
        <v>59</v>
      </c>
      <c r="AZ16" s="141">
        <f>IFERROR(IF(AND(AQ15="Probabilidad",AQ16="Probabilidad"),(AZ15-(+AZ15*AV16)),IF(AQ16="Probabilidad",(N15-(+N15*AV16)),IF(AQ16="Impacto",AZ15,""))),"")</f>
        <v>0.14399999999999999</v>
      </c>
      <c r="BA16" s="117" t="str">
        <f t="shared" si="2"/>
        <v>Muy Baja</v>
      </c>
      <c r="BB16" s="116">
        <f>IFERROR(IF(AND(AQ15="Impacto",AQ16="Impacto"),(BB15-(+BB15*AV16)),IF(AND(AQ15="Impacto",AQ16="Probabilidad"),(BB15),IF(AND(AQ15="Probabilidad",AQ16="Impacto"),(BB15-(+BB15*AV16)),IF(AND(AQ15="Probabilidad",AQ16="Probabilidad"),(BB15))))),"")</f>
        <v>0.6</v>
      </c>
      <c r="BC16" s="117" t="str">
        <f t="shared" si="3"/>
        <v>Moderado</v>
      </c>
      <c r="BD16" s="118" t="str">
        <f>IF(AND(BA16&lt;&gt;"",BC16&lt;&gt;""),VLOOKUP(BA16&amp;BC16,'No Eliminar'!$P$3:$Q$27,2,FALSE),"")</f>
        <v>Moderada</v>
      </c>
      <c r="BE16" s="897"/>
      <c r="BF16" s="889"/>
      <c r="BG16" s="889"/>
      <c r="BH16" s="889"/>
      <c r="BI16" s="1041"/>
      <c r="BJ16" s="1041"/>
      <c r="BK16" s="119"/>
      <c r="BL16" s="1023"/>
    </row>
    <row r="17" spans="2:64" ht="126" customHeight="1" thickBot="1" x14ac:dyDescent="0.35">
      <c r="B17" s="929"/>
      <c r="C17" s="884"/>
      <c r="D17" s="881"/>
      <c r="E17" s="878" t="s">
        <v>74</v>
      </c>
      <c r="F17" s="876" t="s">
        <v>236</v>
      </c>
      <c r="G17" s="874" t="s">
        <v>408</v>
      </c>
      <c r="H17" s="888" t="s">
        <v>68</v>
      </c>
      <c r="I17" s="894" t="s">
        <v>405</v>
      </c>
      <c r="J17" s="894" t="s">
        <v>406</v>
      </c>
      <c r="K17" s="894" t="s">
        <v>102</v>
      </c>
      <c r="L17" s="888" t="s">
        <v>72</v>
      </c>
      <c r="M17" s="892" t="str">
        <f t="shared" si="12"/>
        <v>Baja</v>
      </c>
      <c r="N17" s="890">
        <f t="shared" si="13"/>
        <v>0.4</v>
      </c>
      <c r="O17" s="100" t="s">
        <v>53</v>
      </c>
      <c r="P17" s="100" t="s">
        <v>53</v>
      </c>
      <c r="Q17" s="100" t="s">
        <v>53</v>
      </c>
      <c r="R17" s="100" t="s">
        <v>53</v>
      </c>
      <c r="S17" s="100" t="s">
        <v>53</v>
      </c>
      <c r="T17" s="100" t="s">
        <v>53</v>
      </c>
      <c r="U17" s="100" t="s">
        <v>53</v>
      </c>
      <c r="V17" s="100" t="s">
        <v>54</v>
      </c>
      <c r="W17" s="100" t="s">
        <v>54</v>
      </c>
      <c r="X17" s="100" t="s">
        <v>53</v>
      </c>
      <c r="Y17" s="100" t="s">
        <v>53</v>
      </c>
      <c r="Z17" s="100" t="s">
        <v>53</v>
      </c>
      <c r="AA17" s="100" t="s">
        <v>53</v>
      </c>
      <c r="AB17" s="100" t="s">
        <v>53</v>
      </c>
      <c r="AC17" s="100" t="s">
        <v>53</v>
      </c>
      <c r="AD17" s="100" t="s">
        <v>54</v>
      </c>
      <c r="AE17" s="100" t="s">
        <v>53</v>
      </c>
      <c r="AF17" s="100" t="s">
        <v>53</v>
      </c>
      <c r="AG17" s="100" t="s">
        <v>54</v>
      </c>
      <c r="AH17" s="101"/>
      <c r="AI17" s="888" t="s">
        <v>360</v>
      </c>
      <c r="AJ17" s="101"/>
      <c r="AK17" s="886" t="str">
        <f t="shared" si="9"/>
        <v>Leve</v>
      </c>
      <c r="AL17" s="906">
        <f t="shared" ref="AL17:AL101" si="15">IF(AK17="Leve", 20%, IF(AK17="Menor",40%, IF(AK17="Moderado",60%, IF(AK17="Mayor",80%,IF(AK17="Catastrófico",100%,"")))))</f>
        <v>0.2</v>
      </c>
      <c r="AM17" s="918" t="str">
        <f>IF(AND(M17&lt;&gt;"",AK17&lt;&gt;""),VLOOKUP(M17&amp;AK17,'No Eliminar'!$P$3:$Q$27,2,FALSE),"")</f>
        <v>Baja</v>
      </c>
      <c r="AN17" s="216" t="s">
        <v>84</v>
      </c>
      <c r="AO17" s="847" t="s">
        <v>952</v>
      </c>
      <c r="AP17" s="601" t="s">
        <v>387</v>
      </c>
      <c r="AQ17" s="170" t="str">
        <f t="shared" si="1"/>
        <v>Probabilidad</v>
      </c>
      <c r="AR17" s="120" t="s">
        <v>61</v>
      </c>
      <c r="AS17" s="104">
        <f t="shared" si="10"/>
        <v>0.25</v>
      </c>
      <c r="AT17" s="120" t="s">
        <v>56</v>
      </c>
      <c r="AU17" s="104">
        <f t="shared" si="7"/>
        <v>0.15</v>
      </c>
      <c r="AV17" s="105">
        <f t="shared" si="8"/>
        <v>0.4</v>
      </c>
      <c r="AW17" s="120" t="s">
        <v>57</v>
      </c>
      <c r="AX17" s="120" t="s">
        <v>58</v>
      </c>
      <c r="AY17" s="120" t="s">
        <v>59</v>
      </c>
      <c r="AZ17" s="105">
        <f t="shared" si="11"/>
        <v>0.24</v>
      </c>
      <c r="BA17" s="106" t="str">
        <f t="shared" si="2"/>
        <v>Baja</v>
      </c>
      <c r="BB17" s="105">
        <f>IF(AQ17="Impacto",(AL17-(+AL17*AV17)),AL17)</f>
        <v>0.2</v>
      </c>
      <c r="BC17" s="106" t="str">
        <f t="shared" si="3"/>
        <v>Leve</v>
      </c>
      <c r="BD17" s="107" t="str">
        <f>IF(AND(BA17&lt;&gt;"",BC17&lt;&gt;""),VLOOKUP(BA17&amp;BC17,'No Eliminar'!$P$3:$Q$27,2,FALSE),"")</f>
        <v>Baja</v>
      </c>
      <c r="BE17" s="896" t="s">
        <v>115</v>
      </c>
      <c r="BF17" s="131" t="s">
        <v>389</v>
      </c>
      <c r="BG17" s="131" t="s">
        <v>389</v>
      </c>
      <c r="BH17" s="131" t="s">
        <v>389</v>
      </c>
      <c r="BI17" s="131" t="s">
        <v>389</v>
      </c>
      <c r="BJ17" s="131" t="s">
        <v>389</v>
      </c>
      <c r="BK17" s="132"/>
      <c r="BL17" s="1022" t="s">
        <v>404</v>
      </c>
    </row>
    <row r="18" spans="2:64" ht="133.5" customHeight="1" thickTop="1" thickBot="1" x14ac:dyDescent="0.35">
      <c r="B18" s="930"/>
      <c r="C18" s="885"/>
      <c r="D18" s="882"/>
      <c r="E18" s="879"/>
      <c r="F18" s="877"/>
      <c r="G18" s="875"/>
      <c r="H18" s="889"/>
      <c r="I18" s="895"/>
      <c r="J18" s="895"/>
      <c r="K18" s="895"/>
      <c r="L18" s="889"/>
      <c r="M18" s="893"/>
      <c r="N18" s="891"/>
      <c r="O18" s="111" t="s">
        <v>53</v>
      </c>
      <c r="P18" s="111" t="s">
        <v>53</v>
      </c>
      <c r="Q18" s="111" t="s">
        <v>53</v>
      </c>
      <c r="R18" s="111" t="s">
        <v>53</v>
      </c>
      <c r="S18" s="111" t="s">
        <v>53</v>
      </c>
      <c r="T18" s="111" t="s">
        <v>53</v>
      </c>
      <c r="U18" s="111" t="s">
        <v>53</v>
      </c>
      <c r="V18" s="111" t="s">
        <v>54</v>
      </c>
      <c r="W18" s="111" t="s">
        <v>54</v>
      </c>
      <c r="X18" s="111" t="s">
        <v>53</v>
      </c>
      <c r="Y18" s="111" t="s">
        <v>53</v>
      </c>
      <c r="Z18" s="111" t="s">
        <v>53</v>
      </c>
      <c r="AA18" s="111" t="s">
        <v>53</v>
      </c>
      <c r="AB18" s="111" t="s">
        <v>53</v>
      </c>
      <c r="AC18" s="111" t="s">
        <v>53</v>
      </c>
      <c r="AD18" s="111" t="s">
        <v>54</v>
      </c>
      <c r="AE18" s="111" t="s">
        <v>53</v>
      </c>
      <c r="AF18" s="111" t="s">
        <v>53</v>
      </c>
      <c r="AG18" s="111" t="s">
        <v>54</v>
      </c>
      <c r="AH18" s="112"/>
      <c r="AI18" s="889"/>
      <c r="AJ18" s="112"/>
      <c r="AK18" s="887"/>
      <c r="AL18" s="907"/>
      <c r="AM18" s="920"/>
      <c r="AN18" s="809" t="s">
        <v>348</v>
      </c>
      <c r="AO18" s="848" t="s">
        <v>560</v>
      </c>
      <c r="AP18" s="450" t="s">
        <v>407</v>
      </c>
      <c r="AQ18" s="204" t="str">
        <f t="shared" si="1"/>
        <v>Probabilidad</v>
      </c>
      <c r="AR18" s="122" t="s">
        <v>61</v>
      </c>
      <c r="AS18" s="115">
        <f t="shared" si="10"/>
        <v>0.25</v>
      </c>
      <c r="AT18" s="122" t="s">
        <v>56</v>
      </c>
      <c r="AU18" s="115">
        <f t="shared" si="7"/>
        <v>0.15</v>
      </c>
      <c r="AV18" s="116">
        <f t="shared" si="8"/>
        <v>0.4</v>
      </c>
      <c r="AW18" s="135" t="s">
        <v>57</v>
      </c>
      <c r="AX18" s="135" t="s">
        <v>58</v>
      </c>
      <c r="AY18" s="135" t="s">
        <v>59</v>
      </c>
      <c r="AZ18" s="141">
        <f>IFERROR(IF(AND(AQ17="Probabilidad",AQ18="Probabilidad"),(AZ17-(+AZ17*AV18)),IF(AQ18="Probabilidad",(N17-(+N17*AV18)),IF(AQ18="Impacto",AZ17,""))),"")</f>
        <v>0.14399999999999999</v>
      </c>
      <c r="BA18" s="117" t="str">
        <f t="shared" si="2"/>
        <v>Muy Baja</v>
      </c>
      <c r="BB18" s="116">
        <f>IFERROR(IF(AND(AQ17="Impacto",AQ18="Impacto"),(BB17-(+BB17*AV18)),IF(AND(AQ17="Impacto",AQ18="Probabilidad"),(BB17),IF(AND(AQ17="Probabilidad",AQ18="Impacto"),(BB17-(+BB17*AV18)),IF(AND(AQ17="Probabilidad",AQ18="Probabilidad"),(BB17))))),"")</f>
        <v>0.2</v>
      </c>
      <c r="BC18" s="117" t="str">
        <f t="shared" si="3"/>
        <v>Leve</v>
      </c>
      <c r="BD18" s="118" t="str">
        <f>IF(AND(BA18&lt;&gt;"",BC18&lt;&gt;""),VLOOKUP(BA18&amp;BC18,'No Eliminar'!$P$3:$Q$27,2,FALSE),"")</f>
        <v>Baja</v>
      </c>
      <c r="BE18" s="897"/>
      <c r="BF18" s="133" t="s">
        <v>389</v>
      </c>
      <c r="BG18" s="133" t="s">
        <v>389</v>
      </c>
      <c r="BH18" s="133" t="s">
        <v>389</v>
      </c>
      <c r="BI18" s="133" t="s">
        <v>389</v>
      </c>
      <c r="BJ18" s="133" t="s">
        <v>389</v>
      </c>
      <c r="BK18" s="119"/>
      <c r="BL18" s="1023"/>
    </row>
    <row r="19" spans="2:64" ht="131.25" customHeight="1" thickBot="1" x14ac:dyDescent="0.35">
      <c r="B19" s="928" t="s">
        <v>204</v>
      </c>
      <c r="C19" s="883" t="str">
        <f>VLOOKUP(B19,'No Eliminar'!B14:D29,2,FALSE)</f>
        <v>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v>
      </c>
      <c r="D19" s="880" t="str">
        <f>VLOOKUP(B19,'No Eliminar'!B$3:E$18,4,FALSE)</f>
        <v>Promover el Mejoramiento Continuo del Instituto</v>
      </c>
      <c r="E19" s="923" t="s">
        <v>74</v>
      </c>
      <c r="F19" s="876" t="s">
        <v>237</v>
      </c>
      <c r="G19" s="1026" t="s">
        <v>953</v>
      </c>
      <c r="H19" s="1033" t="s">
        <v>68</v>
      </c>
      <c r="I19" s="1028" t="s">
        <v>409</v>
      </c>
      <c r="J19" s="1028" t="s">
        <v>410</v>
      </c>
      <c r="K19" s="1031" t="s">
        <v>102</v>
      </c>
      <c r="L19" s="1035" t="s">
        <v>72</v>
      </c>
      <c r="M19" s="892" t="str">
        <f t="shared" si="12"/>
        <v>Baja</v>
      </c>
      <c r="N19" s="890">
        <f t="shared" si="13"/>
        <v>0.4</v>
      </c>
      <c r="O19" s="100" t="s">
        <v>53</v>
      </c>
      <c r="P19" s="100" t="s">
        <v>53</v>
      </c>
      <c r="Q19" s="100" t="s">
        <v>53</v>
      </c>
      <c r="R19" s="100" t="s">
        <v>53</v>
      </c>
      <c r="S19" s="100" t="s">
        <v>53</v>
      </c>
      <c r="T19" s="100" t="s">
        <v>53</v>
      </c>
      <c r="U19" s="100" t="s">
        <v>53</v>
      </c>
      <c r="V19" s="100" t="s">
        <v>54</v>
      </c>
      <c r="W19" s="100" t="s">
        <v>54</v>
      </c>
      <c r="X19" s="100" t="s">
        <v>53</v>
      </c>
      <c r="Y19" s="100" t="s">
        <v>53</v>
      </c>
      <c r="Z19" s="100" t="s">
        <v>53</v>
      </c>
      <c r="AA19" s="100" t="s">
        <v>53</v>
      </c>
      <c r="AB19" s="100" t="s">
        <v>53</v>
      </c>
      <c r="AC19" s="100" t="s">
        <v>53</v>
      </c>
      <c r="AD19" s="100" t="s">
        <v>54</v>
      </c>
      <c r="AE19" s="100" t="s">
        <v>53</v>
      </c>
      <c r="AF19" s="100" t="s">
        <v>53</v>
      </c>
      <c r="AG19" s="100" t="s">
        <v>54</v>
      </c>
      <c r="AH19" s="101"/>
      <c r="AI19" s="888" t="s">
        <v>361</v>
      </c>
      <c r="AJ19" s="101"/>
      <c r="AK19" s="886" t="str">
        <f t="shared" si="9"/>
        <v>Menor</v>
      </c>
      <c r="AL19" s="906">
        <f t="shared" si="15"/>
        <v>0.4</v>
      </c>
      <c r="AM19" s="918" t="str">
        <f>IF(AND(M19&lt;&gt;"",AK19&lt;&gt;""),VLOOKUP(M19&amp;AK19,'No Eliminar'!$P$3:$Q$27,2,FALSE),"")</f>
        <v>Moderada</v>
      </c>
      <c r="AN19" s="216" t="s">
        <v>84</v>
      </c>
      <c r="AO19" s="847" t="s">
        <v>1086</v>
      </c>
      <c r="AP19" s="452" t="s">
        <v>1088</v>
      </c>
      <c r="AQ19" s="170" t="str">
        <f t="shared" si="1"/>
        <v>Probabilidad</v>
      </c>
      <c r="AR19" s="619" t="s">
        <v>61</v>
      </c>
      <c r="AS19" s="615">
        <f t="shared" si="10"/>
        <v>0.25</v>
      </c>
      <c r="AT19" s="619" t="s">
        <v>56</v>
      </c>
      <c r="AU19" s="615">
        <f t="shared" si="7"/>
        <v>0.15</v>
      </c>
      <c r="AV19" s="105">
        <f t="shared" si="8"/>
        <v>0.4</v>
      </c>
      <c r="AW19" s="619" t="s">
        <v>57</v>
      </c>
      <c r="AX19" s="619" t="s">
        <v>58</v>
      </c>
      <c r="AY19" s="619" t="s">
        <v>59</v>
      </c>
      <c r="AZ19" s="105">
        <f>IFERROR(IF(AQ19="Probabilidad",(N19-(+N19*AV19)),IF(AQ19="Impacto",N19,"")),"")</f>
        <v>0.24</v>
      </c>
      <c r="BA19" s="106" t="str">
        <f t="shared" si="2"/>
        <v>Baja</v>
      </c>
      <c r="BB19" s="105">
        <f>IF(AQ19="Impacto",(AL19-(+AL19*AV19)),AL19)</f>
        <v>0.4</v>
      </c>
      <c r="BC19" s="106" t="str">
        <f t="shared" si="3"/>
        <v>Menor</v>
      </c>
      <c r="BD19" s="617" t="str">
        <f>IF(AND(BA19&lt;&gt;"",BC19&lt;&gt;""),VLOOKUP(BA19&amp;BC19,'No Eliminar'!$P$3:$Q$27,2,FALSE),"")</f>
        <v>Moderada</v>
      </c>
      <c r="BE19" s="896" t="s">
        <v>115</v>
      </c>
      <c r="BF19" s="131" t="s">
        <v>389</v>
      </c>
      <c r="BG19" s="131" t="s">
        <v>389</v>
      </c>
      <c r="BH19" s="131" t="s">
        <v>389</v>
      </c>
      <c r="BI19" s="131" t="s">
        <v>389</v>
      </c>
      <c r="BJ19" s="131" t="s">
        <v>389</v>
      </c>
      <c r="BK19" s="132"/>
      <c r="BL19" s="1022" t="s">
        <v>1089</v>
      </c>
    </row>
    <row r="20" spans="2:64" ht="121.5" customHeight="1" thickTop="1" thickBot="1" x14ac:dyDescent="0.35">
      <c r="B20" s="929"/>
      <c r="C20" s="884"/>
      <c r="D20" s="881"/>
      <c r="E20" s="913"/>
      <c r="F20" s="877"/>
      <c r="G20" s="1027"/>
      <c r="H20" s="1034"/>
      <c r="I20" s="1029"/>
      <c r="J20" s="1030"/>
      <c r="K20" s="1032"/>
      <c r="L20" s="1036"/>
      <c r="M20" s="893"/>
      <c r="N20" s="891"/>
      <c r="O20" s="111" t="s">
        <v>53</v>
      </c>
      <c r="P20" s="111" t="s">
        <v>53</v>
      </c>
      <c r="Q20" s="111" t="s">
        <v>53</v>
      </c>
      <c r="R20" s="111" t="s">
        <v>53</v>
      </c>
      <c r="S20" s="111" t="s">
        <v>53</v>
      </c>
      <c r="T20" s="111" t="s">
        <v>53</v>
      </c>
      <c r="U20" s="111" t="s">
        <v>53</v>
      </c>
      <c r="V20" s="111" t="s">
        <v>54</v>
      </c>
      <c r="W20" s="111" t="s">
        <v>54</v>
      </c>
      <c r="X20" s="111" t="s">
        <v>53</v>
      </c>
      <c r="Y20" s="111" t="s">
        <v>53</v>
      </c>
      <c r="Z20" s="111" t="s">
        <v>53</v>
      </c>
      <c r="AA20" s="111" t="s">
        <v>53</v>
      </c>
      <c r="AB20" s="111" t="s">
        <v>53</v>
      </c>
      <c r="AC20" s="111" t="s">
        <v>53</v>
      </c>
      <c r="AD20" s="111" t="s">
        <v>54</v>
      </c>
      <c r="AE20" s="111" t="s">
        <v>53</v>
      </c>
      <c r="AF20" s="111" t="s">
        <v>53</v>
      </c>
      <c r="AG20" s="111" t="s">
        <v>54</v>
      </c>
      <c r="AH20" s="112"/>
      <c r="AI20" s="889"/>
      <c r="AJ20" s="112"/>
      <c r="AK20" s="887"/>
      <c r="AL20" s="907"/>
      <c r="AM20" s="920"/>
      <c r="AN20" s="809" t="s">
        <v>348</v>
      </c>
      <c r="AO20" s="848" t="s">
        <v>1087</v>
      </c>
      <c r="AP20" s="452" t="s">
        <v>1088</v>
      </c>
      <c r="AQ20" s="204" t="str">
        <f t="shared" si="1"/>
        <v>Probabilidad</v>
      </c>
      <c r="AR20" s="620" t="s">
        <v>61</v>
      </c>
      <c r="AS20" s="616">
        <f t="shared" si="10"/>
        <v>0.25</v>
      </c>
      <c r="AT20" s="620" t="s">
        <v>56</v>
      </c>
      <c r="AU20" s="616">
        <f t="shared" si="7"/>
        <v>0.15</v>
      </c>
      <c r="AV20" s="116">
        <f t="shared" si="8"/>
        <v>0.4</v>
      </c>
      <c r="AW20" s="597" t="s">
        <v>57</v>
      </c>
      <c r="AX20" s="597" t="s">
        <v>58</v>
      </c>
      <c r="AY20" s="597" t="s">
        <v>59</v>
      </c>
      <c r="AZ20" s="141">
        <f>IFERROR(IF(AND(AQ19="Probabilidad",AQ20="Probabilidad"),(AZ19-(+AZ19*AV20)),IF(AQ20="Probabilidad",(N19-(+N19*AV20)),IF(AQ20="Impacto",AZ19,""))),"")</f>
        <v>0.14399999999999999</v>
      </c>
      <c r="BA20" s="117" t="str">
        <f t="shared" si="2"/>
        <v>Muy Baja</v>
      </c>
      <c r="BB20" s="116">
        <f>IFERROR(IF(AND(AQ19="Impacto",AQ20="Impacto"),(BB19-(+BB19*AV20)),IF(AND(AQ19="Impacto",AQ20="Probabilidad"),(BB19),IF(AND(AQ19="Probabilidad",AQ20="Impacto"),(BB19-(+BB19*AV20)),IF(AND(AQ19="Probabilidad",AQ20="Probabilidad"),(BB19))))),"")</f>
        <v>0.4</v>
      </c>
      <c r="BC20" s="117" t="str">
        <f t="shared" si="3"/>
        <v>Menor</v>
      </c>
      <c r="BD20" s="618" t="str">
        <f>IF(AND(BA20&lt;&gt;"",BC20&lt;&gt;""),VLOOKUP(BA20&amp;BC20,'No Eliminar'!$P$3:$Q$27,2,FALSE),"")</f>
        <v>Baja</v>
      </c>
      <c r="BE20" s="897"/>
      <c r="BF20" s="603" t="s">
        <v>389</v>
      </c>
      <c r="BG20" s="603" t="s">
        <v>389</v>
      </c>
      <c r="BH20" s="603" t="s">
        <v>389</v>
      </c>
      <c r="BI20" s="603" t="s">
        <v>389</v>
      </c>
      <c r="BJ20" s="603" t="s">
        <v>389</v>
      </c>
      <c r="BK20" s="119"/>
      <c r="BL20" s="1023"/>
    </row>
    <row r="21" spans="2:64" ht="83.25" customHeight="1" thickBot="1" x14ac:dyDescent="0.35">
      <c r="B21" s="929"/>
      <c r="C21" s="884"/>
      <c r="D21" s="881"/>
      <c r="E21" s="878" t="s">
        <v>74</v>
      </c>
      <c r="F21" s="876" t="s">
        <v>239</v>
      </c>
      <c r="G21" s="874" t="s">
        <v>1085</v>
      </c>
      <c r="H21" s="888" t="s">
        <v>68</v>
      </c>
      <c r="I21" s="888" t="s">
        <v>413</v>
      </c>
      <c r="J21" s="888" t="s">
        <v>414</v>
      </c>
      <c r="K21" s="894" t="s">
        <v>102</v>
      </c>
      <c r="L21" s="888" t="s">
        <v>72</v>
      </c>
      <c r="M21" s="892" t="str">
        <f t="shared" si="12"/>
        <v>Baja</v>
      </c>
      <c r="N21" s="890">
        <f t="shared" si="13"/>
        <v>0.4</v>
      </c>
      <c r="O21" s="91" t="s">
        <v>53</v>
      </c>
      <c r="P21" s="91" t="s">
        <v>53</v>
      </c>
      <c r="Q21" s="91" t="s">
        <v>53</v>
      </c>
      <c r="R21" s="91" t="s">
        <v>53</v>
      </c>
      <c r="S21" s="91" t="s">
        <v>53</v>
      </c>
      <c r="T21" s="91" t="s">
        <v>53</v>
      </c>
      <c r="U21" s="91" t="s">
        <v>53</v>
      </c>
      <c r="V21" s="91" t="s">
        <v>54</v>
      </c>
      <c r="W21" s="91" t="s">
        <v>54</v>
      </c>
      <c r="X21" s="91" t="s">
        <v>53</v>
      </c>
      <c r="Y21" s="91" t="s">
        <v>53</v>
      </c>
      <c r="Z21" s="91" t="s">
        <v>53</v>
      </c>
      <c r="AA21" s="91" t="s">
        <v>53</v>
      </c>
      <c r="AB21" s="91" t="s">
        <v>53</v>
      </c>
      <c r="AC21" s="91" t="s">
        <v>53</v>
      </c>
      <c r="AD21" s="91" t="s">
        <v>54</v>
      </c>
      <c r="AE21" s="91" t="s">
        <v>53</v>
      </c>
      <c r="AF21" s="91" t="s">
        <v>53</v>
      </c>
      <c r="AG21" s="91" t="s">
        <v>54</v>
      </c>
      <c r="AH21" s="92"/>
      <c r="AI21" s="888" t="s">
        <v>361</v>
      </c>
      <c r="AJ21" s="92"/>
      <c r="AK21" s="886" t="str">
        <f t="shared" si="9"/>
        <v>Menor</v>
      </c>
      <c r="AL21" s="906">
        <f t="shared" si="15"/>
        <v>0.4</v>
      </c>
      <c r="AM21" s="918" t="str">
        <f>IF(AND(M21&lt;&gt;"",AK21&lt;&gt;""),VLOOKUP(M21&amp;AK21,'No Eliminar'!$P$3:$Q$27,2,FALSE),"")</f>
        <v>Moderada</v>
      </c>
      <c r="AN21" s="216" t="s">
        <v>84</v>
      </c>
      <c r="AO21" s="870" t="s">
        <v>561</v>
      </c>
      <c r="AP21" s="452" t="s">
        <v>1088</v>
      </c>
      <c r="AQ21" s="585" t="str">
        <f t="shared" si="1"/>
        <v>Probabilidad</v>
      </c>
      <c r="AR21" s="421" t="s">
        <v>61</v>
      </c>
      <c r="AS21" s="94">
        <f t="shared" si="10"/>
        <v>0.25</v>
      </c>
      <c r="AT21" s="421" t="s">
        <v>56</v>
      </c>
      <c r="AU21" s="94">
        <f t="shared" si="7"/>
        <v>0.15</v>
      </c>
      <c r="AV21" s="97">
        <f t="shared" si="8"/>
        <v>0.4</v>
      </c>
      <c r="AW21" s="619" t="s">
        <v>73</v>
      </c>
      <c r="AX21" s="619" t="s">
        <v>58</v>
      </c>
      <c r="AY21" s="619" t="s">
        <v>59</v>
      </c>
      <c r="AZ21" s="97">
        <f t="shared" si="11"/>
        <v>0.24</v>
      </c>
      <c r="BA21" s="98" t="str">
        <f t="shared" si="2"/>
        <v>Baja</v>
      </c>
      <c r="BB21" s="97">
        <f t="shared" si="14"/>
        <v>0.4</v>
      </c>
      <c r="BC21" s="98" t="str">
        <f t="shared" si="3"/>
        <v>Menor</v>
      </c>
      <c r="BD21" s="74" t="str">
        <f>IF(AND(BA21&lt;&gt;"",BC21&lt;&gt;""),VLOOKUP(BA21&amp;BC21,'No Eliminar'!$P$3:$Q$27,2,FALSE),"")</f>
        <v>Moderada</v>
      </c>
      <c r="BE21" s="896" t="s">
        <v>115</v>
      </c>
      <c r="BF21" s="131" t="s">
        <v>389</v>
      </c>
      <c r="BG21" s="131" t="s">
        <v>389</v>
      </c>
      <c r="BH21" s="131" t="s">
        <v>389</v>
      </c>
      <c r="BI21" s="131" t="s">
        <v>389</v>
      </c>
      <c r="BJ21" s="131" t="s">
        <v>389</v>
      </c>
      <c r="BK21" s="99"/>
      <c r="BL21" s="1022" t="s">
        <v>1090</v>
      </c>
    </row>
    <row r="22" spans="2:64" ht="78.75" customHeight="1" thickTop="1" thickBot="1" x14ac:dyDescent="0.35">
      <c r="B22" s="930"/>
      <c r="C22" s="885"/>
      <c r="D22" s="882"/>
      <c r="E22" s="879"/>
      <c r="F22" s="877"/>
      <c r="G22" s="875"/>
      <c r="H22" s="889"/>
      <c r="I22" s="889"/>
      <c r="J22" s="889"/>
      <c r="K22" s="895"/>
      <c r="L22" s="889"/>
      <c r="M22" s="893"/>
      <c r="N22" s="891"/>
      <c r="O22" s="111" t="s">
        <v>53</v>
      </c>
      <c r="P22" s="111" t="s">
        <v>53</v>
      </c>
      <c r="Q22" s="111" t="s">
        <v>53</v>
      </c>
      <c r="R22" s="111" t="s">
        <v>53</v>
      </c>
      <c r="S22" s="111" t="s">
        <v>53</v>
      </c>
      <c r="T22" s="111" t="s">
        <v>53</v>
      </c>
      <c r="U22" s="111" t="s">
        <v>53</v>
      </c>
      <c r="V22" s="111" t="s">
        <v>54</v>
      </c>
      <c r="W22" s="111" t="s">
        <v>54</v>
      </c>
      <c r="X22" s="111" t="s">
        <v>53</v>
      </c>
      <c r="Y22" s="111" t="s">
        <v>53</v>
      </c>
      <c r="Z22" s="111" t="s">
        <v>53</v>
      </c>
      <c r="AA22" s="111" t="s">
        <v>53</v>
      </c>
      <c r="AB22" s="111" t="s">
        <v>53</v>
      </c>
      <c r="AC22" s="111" t="s">
        <v>53</v>
      </c>
      <c r="AD22" s="111" t="s">
        <v>54</v>
      </c>
      <c r="AE22" s="111" t="s">
        <v>53</v>
      </c>
      <c r="AF22" s="111" t="s">
        <v>53</v>
      </c>
      <c r="AG22" s="111" t="s">
        <v>54</v>
      </c>
      <c r="AH22" s="112"/>
      <c r="AI22" s="889"/>
      <c r="AJ22" s="112"/>
      <c r="AK22" s="887"/>
      <c r="AL22" s="907"/>
      <c r="AM22" s="920"/>
      <c r="AN22" s="809" t="s">
        <v>348</v>
      </c>
      <c r="AO22" s="848" t="s">
        <v>562</v>
      </c>
      <c r="AP22" s="452" t="s">
        <v>1088</v>
      </c>
      <c r="AQ22" s="204" t="str">
        <f t="shared" si="1"/>
        <v>Probabilidad</v>
      </c>
      <c r="AR22" s="620" t="s">
        <v>61</v>
      </c>
      <c r="AS22" s="115">
        <f t="shared" si="10"/>
        <v>0.25</v>
      </c>
      <c r="AT22" s="620" t="s">
        <v>56</v>
      </c>
      <c r="AU22" s="115">
        <f t="shared" si="7"/>
        <v>0.15</v>
      </c>
      <c r="AV22" s="116">
        <f t="shared" si="8"/>
        <v>0.4</v>
      </c>
      <c r="AW22" s="135" t="s">
        <v>73</v>
      </c>
      <c r="AX22" s="135" t="s">
        <v>58</v>
      </c>
      <c r="AY22" s="135" t="s">
        <v>59</v>
      </c>
      <c r="AZ22" s="141">
        <f>IFERROR(IF(AND(AQ21="Probabilidad",AQ22="Probabilidad"),(AZ21-(+AZ21*AV22)),IF(AQ22="Probabilidad",(N21-(+N21*AV22)),IF(AQ22="Impacto",AZ21,""))),"")</f>
        <v>0.14399999999999999</v>
      </c>
      <c r="BA22" s="117" t="str">
        <f t="shared" si="2"/>
        <v>Muy Baja</v>
      </c>
      <c r="BB22" s="116">
        <f>IFERROR(IF(AND(AQ21="Impacto",AQ22="Impacto"),(BB21-(+BB21*AV22)),IF(AND(AQ21="Impacto",AQ22="Probabilidad"),(BB21),IF(AND(AQ21="Probabilidad",AQ22="Impacto"),(BB21-(+BB21*AV22)),IF(AND(AQ21="Probabilidad",AQ22="Probabilidad"),(BB21))))),"")</f>
        <v>0.4</v>
      </c>
      <c r="BC22" s="117" t="str">
        <f t="shared" si="3"/>
        <v>Menor</v>
      </c>
      <c r="BD22" s="118" t="str">
        <f>IF(AND(BA22&lt;&gt;"",BC22&lt;&gt;""),VLOOKUP(BA22&amp;BC22,'No Eliminar'!$P$3:$Q$27,2,FALSE),"")</f>
        <v>Baja</v>
      </c>
      <c r="BE22" s="897"/>
      <c r="BF22" s="603" t="s">
        <v>389</v>
      </c>
      <c r="BG22" s="603" t="s">
        <v>389</v>
      </c>
      <c r="BH22" s="603" t="s">
        <v>389</v>
      </c>
      <c r="BI22" s="603" t="s">
        <v>389</v>
      </c>
      <c r="BJ22" s="603" t="s">
        <v>389</v>
      </c>
      <c r="BK22" s="119"/>
      <c r="BL22" s="1023"/>
    </row>
    <row r="23" spans="2:64" ht="89.25" customHeight="1" thickBot="1" x14ac:dyDescent="0.35">
      <c r="B23" s="928" t="s">
        <v>193</v>
      </c>
      <c r="C23" s="883" t="str">
        <f>VLOOKUP(B23,'No Eliminar'!B$3:D$18,2,FALSE)</f>
        <v>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v>
      </c>
      <c r="D23" s="880" t="str">
        <f>VLOOKUP(B23,'No Eliminar'!B$3:E$18,4,FALSE)</f>
        <v>Número de herramientas implementadas para la promoción, prevención y diseñadas para la gestión de los Derechos Humanos.
Ejecutar la planeación institucional en el marco de los valores del servicio público.</v>
      </c>
      <c r="E23" s="923" t="s">
        <v>74</v>
      </c>
      <c r="F23" s="876" t="s">
        <v>240</v>
      </c>
      <c r="G23" s="874" t="s">
        <v>430</v>
      </c>
      <c r="H23" s="888" t="s">
        <v>68</v>
      </c>
      <c r="I23" s="888" t="s">
        <v>415</v>
      </c>
      <c r="J23" s="888" t="s">
        <v>420</v>
      </c>
      <c r="K23" s="894" t="s">
        <v>356</v>
      </c>
      <c r="L23" s="888" t="s">
        <v>72</v>
      </c>
      <c r="M23" s="892" t="str">
        <f t="shared" si="12"/>
        <v>Baja</v>
      </c>
      <c r="N23" s="890">
        <f t="shared" si="13"/>
        <v>0.4</v>
      </c>
      <c r="O23" s="147" t="s">
        <v>53</v>
      </c>
      <c r="P23" s="147" t="s">
        <v>53</v>
      </c>
      <c r="Q23" s="147" t="s">
        <v>53</v>
      </c>
      <c r="R23" s="147" t="s">
        <v>53</v>
      </c>
      <c r="S23" s="147" t="s">
        <v>53</v>
      </c>
      <c r="T23" s="147" t="s">
        <v>53</v>
      </c>
      <c r="U23" s="147" t="s">
        <v>53</v>
      </c>
      <c r="V23" s="147" t="s">
        <v>54</v>
      </c>
      <c r="W23" s="147" t="s">
        <v>54</v>
      </c>
      <c r="X23" s="147" t="s">
        <v>53</v>
      </c>
      <c r="Y23" s="147" t="s">
        <v>53</v>
      </c>
      <c r="Z23" s="147" t="s">
        <v>53</v>
      </c>
      <c r="AA23" s="147" t="s">
        <v>53</v>
      </c>
      <c r="AB23" s="147" t="s">
        <v>53</v>
      </c>
      <c r="AC23" s="147" t="s">
        <v>53</v>
      </c>
      <c r="AD23" s="147" t="s">
        <v>54</v>
      </c>
      <c r="AE23" s="147" t="s">
        <v>53</v>
      </c>
      <c r="AF23" s="147" t="s">
        <v>53</v>
      </c>
      <c r="AG23" s="147" t="s">
        <v>54</v>
      </c>
      <c r="AH23" s="101"/>
      <c r="AI23" s="888" t="s">
        <v>362</v>
      </c>
      <c r="AJ23" s="101"/>
      <c r="AK23" s="886" t="str">
        <f t="shared" si="9"/>
        <v>Moderado</v>
      </c>
      <c r="AL23" s="906">
        <f t="shared" si="15"/>
        <v>0.6</v>
      </c>
      <c r="AM23" s="918" t="str">
        <f>IF(AND(M23&lt;&gt;"",AK23&lt;&gt;""),VLOOKUP(M23&amp;AK23,'No Eliminar'!$P$3:$Q$27,2,FALSE),"")</f>
        <v>Moderada</v>
      </c>
      <c r="AN23" s="216" t="s">
        <v>84</v>
      </c>
      <c r="AO23" s="847" t="s">
        <v>563</v>
      </c>
      <c r="AP23" s="450" t="s">
        <v>416</v>
      </c>
      <c r="AQ23" s="170" t="str">
        <f t="shared" si="1"/>
        <v>Impacto</v>
      </c>
      <c r="AR23" s="120" t="s">
        <v>55</v>
      </c>
      <c r="AS23" s="148">
        <f t="shared" si="10"/>
        <v>0.1</v>
      </c>
      <c r="AT23" s="120" t="s">
        <v>56</v>
      </c>
      <c r="AU23" s="148">
        <f t="shared" si="7"/>
        <v>0.15</v>
      </c>
      <c r="AV23" s="105">
        <f t="shared" si="8"/>
        <v>0.25</v>
      </c>
      <c r="AW23" s="120" t="s">
        <v>73</v>
      </c>
      <c r="AX23" s="120" t="s">
        <v>65</v>
      </c>
      <c r="AY23" s="120" t="s">
        <v>59</v>
      </c>
      <c r="AZ23" s="105">
        <f>IFERROR(IF(AQ23="Probabilidad",(N23-(+N23*AV23)),IF(AQ23="Impacto",N23,"")),"")</f>
        <v>0.4</v>
      </c>
      <c r="BA23" s="106" t="str">
        <f t="shared" si="2"/>
        <v>Baja</v>
      </c>
      <c r="BB23" s="105">
        <f t="shared" si="14"/>
        <v>0.44999999999999996</v>
      </c>
      <c r="BC23" s="106" t="str">
        <f t="shared" si="3"/>
        <v>Moderado</v>
      </c>
      <c r="BD23" s="107" t="str">
        <f>IF(AND(BA23&lt;&gt;"",BC23&lt;&gt;""),VLOOKUP(BA23&amp;BC23,'No Eliminar'!$P$3:$Q$27,2,FALSE),"")</f>
        <v>Moderada</v>
      </c>
      <c r="BE23" s="896" t="s">
        <v>60</v>
      </c>
      <c r="BF23" s="888" t="s">
        <v>418</v>
      </c>
      <c r="BG23" s="888" t="s">
        <v>419</v>
      </c>
      <c r="BH23" s="898" t="s">
        <v>397</v>
      </c>
      <c r="BI23" s="900">
        <v>44564</v>
      </c>
      <c r="BJ23" s="900">
        <v>44926</v>
      </c>
      <c r="BK23" s="180"/>
      <c r="BL23" s="1042" t="s">
        <v>431</v>
      </c>
    </row>
    <row r="24" spans="2:64" ht="101.25" customHeight="1" thickTop="1" thickBot="1" x14ac:dyDescent="0.35">
      <c r="B24" s="929"/>
      <c r="C24" s="884"/>
      <c r="D24" s="881"/>
      <c r="E24" s="912"/>
      <c r="F24" s="911"/>
      <c r="G24" s="910"/>
      <c r="H24" s="909"/>
      <c r="I24" s="909"/>
      <c r="J24" s="909"/>
      <c r="K24" s="908"/>
      <c r="L24" s="909"/>
      <c r="M24" s="925"/>
      <c r="N24" s="924"/>
      <c r="O24" s="72" t="s">
        <v>53</v>
      </c>
      <c r="P24" s="72" t="s">
        <v>53</v>
      </c>
      <c r="Q24" s="72" t="s">
        <v>53</v>
      </c>
      <c r="R24" s="72" t="s">
        <v>53</v>
      </c>
      <c r="S24" s="72" t="s">
        <v>53</v>
      </c>
      <c r="T24" s="72" t="s">
        <v>53</v>
      </c>
      <c r="U24" s="72" t="s">
        <v>53</v>
      </c>
      <c r="V24" s="72" t="s">
        <v>54</v>
      </c>
      <c r="W24" s="72" t="s">
        <v>54</v>
      </c>
      <c r="X24" s="72" t="s">
        <v>53</v>
      </c>
      <c r="Y24" s="72" t="s">
        <v>53</v>
      </c>
      <c r="Z24" s="72" t="s">
        <v>53</v>
      </c>
      <c r="AA24" s="72" t="s">
        <v>53</v>
      </c>
      <c r="AB24" s="72" t="s">
        <v>53</v>
      </c>
      <c r="AC24" s="72" t="s">
        <v>53</v>
      </c>
      <c r="AD24" s="72" t="s">
        <v>54</v>
      </c>
      <c r="AE24" s="72" t="s">
        <v>53</v>
      </c>
      <c r="AF24" s="72" t="s">
        <v>53</v>
      </c>
      <c r="AG24" s="72" t="s">
        <v>54</v>
      </c>
      <c r="AH24" s="44"/>
      <c r="AI24" s="909"/>
      <c r="AJ24" s="44"/>
      <c r="AK24" s="922"/>
      <c r="AL24" s="921"/>
      <c r="AM24" s="919"/>
      <c r="AN24" s="216" t="s">
        <v>348</v>
      </c>
      <c r="AO24" s="870" t="s">
        <v>564</v>
      </c>
      <c r="AP24" s="601" t="s">
        <v>416</v>
      </c>
      <c r="AQ24" s="308" t="str">
        <f t="shared" si="1"/>
        <v>Impacto</v>
      </c>
      <c r="AR24" s="121" t="s">
        <v>55</v>
      </c>
      <c r="AS24" s="75">
        <f t="shared" si="10"/>
        <v>0.1</v>
      </c>
      <c r="AT24" s="121" t="s">
        <v>56</v>
      </c>
      <c r="AU24" s="75">
        <f t="shared" si="7"/>
        <v>0.15</v>
      </c>
      <c r="AV24" s="58">
        <f t="shared" si="8"/>
        <v>0.25</v>
      </c>
      <c r="AW24" s="121" t="s">
        <v>57</v>
      </c>
      <c r="AX24" s="121" t="s">
        <v>58</v>
      </c>
      <c r="AY24" s="121" t="s">
        <v>59</v>
      </c>
      <c r="AZ24" s="82">
        <f>IFERROR(IF(AND(AQ23="Probabilidad",AQ24="Probabilidad"),(AZ23-(+AZ23*AV24)),IF(AQ24="Probabilidad",(N23-(+N23*AV24)),IF(AQ24="Impacto",AZ23,""))),"")</f>
        <v>0.4</v>
      </c>
      <c r="BA24" s="59" t="str">
        <f t="shared" si="2"/>
        <v>Baja</v>
      </c>
      <c r="BB24" s="58">
        <f>IFERROR(IF(AND(AQ23="Impacto",AQ24="Impacto"),(BB23-(+BB23*AV24)),IF(AND(AQ23="Impacto",AQ24="Probabilidad"),(BB23),IF(AND(AQ23="Probabilidad",AQ24="Impacto"),(BB23-(+BB23*AV24)),IF(AND(AQ23="Probabilidad",AQ24="Probabilidad"),(BB23))))),"")</f>
        <v>0.33749999999999997</v>
      </c>
      <c r="BC24" s="59" t="str">
        <f t="shared" si="3"/>
        <v>Menor</v>
      </c>
      <c r="BD24" s="60" t="str">
        <f>IF(AND(BA24&lt;&gt;"",BC24&lt;&gt;""),VLOOKUP(BA24&amp;BC24,'No Eliminar'!$P$3:$Q$27,2,FALSE),"")</f>
        <v>Moderada</v>
      </c>
      <c r="BE24" s="917"/>
      <c r="BF24" s="909"/>
      <c r="BG24" s="909"/>
      <c r="BH24" s="915"/>
      <c r="BI24" s="916"/>
      <c r="BJ24" s="916"/>
      <c r="BK24" s="181"/>
      <c r="BL24" s="1043"/>
    </row>
    <row r="25" spans="2:64" ht="96" customHeight="1" thickTop="1" thickBot="1" x14ac:dyDescent="0.35">
      <c r="B25" s="929"/>
      <c r="C25" s="884"/>
      <c r="D25" s="881"/>
      <c r="E25" s="913"/>
      <c r="F25" s="877"/>
      <c r="G25" s="875"/>
      <c r="H25" s="889"/>
      <c r="I25" s="889"/>
      <c r="J25" s="889"/>
      <c r="K25" s="895"/>
      <c r="L25" s="889"/>
      <c r="M25" s="893"/>
      <c r="N25" s="891"/>
      <c r="O25" s="150" t="s">
        <v>53</v>
      </c>
      <c r="P25" s="150" t="s">
        <v>53</v>
      </c>
      <c r="Q25" s="150" t="s">
        <v>53</v>
      </c>
      <c r="R25" s="150" t="s">
        <v>53</v>
      </c>
      <c r="S25" s="150" t="s">
        <v>53</v>
      </c>
      <c r="T25" s="150" t="s">
        <v>53</v>
      </c>
      <c r="U25" s="150" t="s">
        <v>53</v>
      </c>
      <c r="V25" s="150" t="s">
        <v>54</v>
      </c>
      <c r="W25" s="150" t="s">
        <v>54</v>
      </c>
      <c r="X25" s="150" t="s">
        <v>53</v>
      </c>
      <c r="Y25" s="150" t="s">
        <v>53</v>
      </c>
      <c r="Z25" s="150" t="s">
        <v>53</v>
      </c>
      <c r="AA25" s="150" t="s">
        <v>53</v>
      </c>
      <c r="AB25" s="150" t="s">
        <v>53</v>
      </c>
      <c r="AC25" s="150" t="s">
        <v>53</v>
      </c>
      <c r="AD25" s="150" t="s">
        <v>54</v>
      </c>
      <c r="AE25" s="150" t="s">
        <v>53</v>
      </c>
      <c r="AF25" s="150" t="s">
        <v>53</v>
      </c>
      <c r="AG25" s="150" t="s">
        <v>54</v>
      </c>
      <c r="AH25" s="112"/>
      <c r="AI25" s="889"/>
      <c r="AJ25" s="112"/>
      <c r="AK25" s="887"/>
      <c r="AL25" s="907"/>
      <c r="AM25" s="920"/>
      <c r="AN25" s="809" t="s">
        <v>349</v>
      </c>
      <c r="AO25" s="848" t="s">
        <v>565</v>
      </c>
      <c r="AP25" s="601" t="s">
        <v>421</v>
      </c>
      <c r="AQ25" s="204" t="str">
        <f t="shared" si="1"/>
        <v>Probabilidad</v>
      </c>
      <c r="AR25" s="122" t="s">
        <v>61</v>
      </c>
      <c r="AS25" s="151">
        <f t="shared" si="10"/>
        <v>0.25</v>
      </c>
      <c r="AT25" s="122" t="s">
        <v>56</v>
      </c>
      <c r="AU25" s="151">
        <f t="shared" si="7"/>
        <v>0.15</v>
      </c>
      <c r="AV25" s="116">
        <f t="shared" si="8"/>
        <v>0.4</v>
      </c>
      <c r="AW25" s="122" t="s">
        <v>57</v>
      </c>
      <c r="AX25" s="122" t="s">
        <v>58</v>
      </c>
      <c r="AY25" s="122" t="s">
        <v>59</v>
      </c>
      <c r="AZ25" s="116">
        <f>IFERROR(IF(AND(AQ24="Probabilidad",AQ25="Probabilidad"),(AZ24-(+AZ24*AV25)),IF(AND(AQ24="Impacto",AQ25="Probabilidad"),(AZ23-(+AZ23*AV25)),IF(AQ25="Impacto",AZ24,""))),"")</f>
        <v>0.24</v>
      </c>
      <c r="BA25" s="117" t="str">
        <f t="shared" si="2"/>
        <v>Baja</v>
      </c>
      <c r="BB25" s="116">
        <f>IFERROR(IF(AND(AQ24="Impacto",AQ25="Impacto"),(BB24-(+BB24*AV25)),IF(AND(AQ24="Impacto",AQ25="Probabilidad"),(BB24),IF(AND(AQ24="Probabilidad",AQ25="Impacto"),(BB24-(+BB24*AV25)),IF(AND(AQ24="Probabilidad",AQ25="Probabilidad"),(BB24))))),"")</f>
        <v>0.33749999999999997</v>
      </c>
      <c r="BC25" s="117" t="str">
        <f t="shared" si="3"/>
        <v>Menor</v>
      </c>
      <c r="BD25" s="118" t="str">
        <f>IF(AND(BA25&lt;&gt;"",BC25&lt;&gt;""),VLOOKUP(BA25&amp;BC25,'No Eliminar'!$P$3:$Q$27,2,FALSE),"")</f>
        <v>Moderada</v>
      </c>
      <c r="BE25" s="897"/>
      <c r="BF25" s="889"/>
      <c r="BG25" s="889"/>
      <c r="BH25" s="899"/>
      <c r="BI25" s="901"/>
      <c r="BJ25" s="901"/>
      <c r="BK25" s="182"/>
      <c r="BL25" s="1050"/>
    </row>
    <row r="26" spans="2:64" ht="141" customHeight="1" thickBot="1" x14ac:dyDescent="0.35">
      <c r="B26" s="929"/>
      <c r="C26" s="884"/>
      <c r="D26" s="881"/>
      <c r="E26" s="878" t="s">
        <v>74</v>
      </c>
      <c r="F26" s="876" t="s">
        <v>241</v>
      </c>
      <c r="G26" s="874" t="s">
        <v>432</v>
      </c>
      <c r="H26" s="888" t="s">
        <v>51</v>
      </c>
      <c r="I26" s="888" t="s">
        <v>422</v>
      </c>
      <c r="J26" s="888" t="s">
        <v>433</v>
      </c>
      <c r="K26" s="894" t="s">
        <v>102</v>
      </c>
      <c r="L26" s="888" t="s">
        <v>64</v>
      </c>
      <c r="M26" s="892" t="str">
        <f t="shared" si="12"/>
        <v>Media</v>
      </c>
      <c r="N26" s="890">
        <f t="shared" si="13"/>
        <v>0.6</v>
      </c>
      <c r="O26" s="147" t="s">
        <v>53</v>
      </c>
      <c r="P26" s="147" t="s">
        <v>53</v>
      </c>
      <c r="Q26" s="147" t="s">
        <v>53</v>
      </c>
      <c r="R26" s="147" t="s">
        <v>53</v>
      </c>
      <c r="S26" s="147" t="s">
        <v>53</v>
      </c>
      <c r="T26" s="147" t="s">
        <v>53</v>
      </c>
      <c r="U26" s="147" t="s">
        <v>53</v>
      </c>
      <c r="V26" s="147" t="s">
        <v>54</v>
      </c>
      <c r="W26" s="147" t="s">
        <v>54</v>
      </c>
      <c r="X26" s="147" t="s">
        <v>53</v>
      </c>
      <c r="Y26" s="147" t="s">
        <v>53</v>
      </c>
      <c r="Z26" s="147" t="s">
        <v>53</v>
      </c>
      <c r="AA26" s="147" t="s">
        <v>53</v>
      </c>
      <c r="AB26" s="147" t="s">
        <v>53</v>
      </c>
      <c r="AC26" s="147" t="s">
        <v>53</v>
      </c>
      <c r="AD26" s="147" t="s">
        <v>54</v>
      </c>
      <c r="AE26" s="147" t="s">
        <v>53</v>
      </c>
      <c r="AF26" s="147" t="s">
        <v>53</v>
      </c>
      <c r="AG26" s="147" t="s">
        <v>54</v>
      </c>
      <c r="AH26" s="101"/>
      <c r="AI26" s="888" t="s">
        <v>362</v>
      </c>
      <c r="AJ26" s="101"/>
      <c r="AK26" s="886" t="str">
        <f t="shared" si="9"/>
        <v>Moderado</v>
      </c>
      <c r="AL26" s="906">
        <f t="shared" si="15"/>
        <v>0.6</v>
      </c>
      <c r="AM26" s="918" t="str">
        <f>IF(AND(M26&lt;&gt;"",AK26&lt;&gt;""),VLOOKUP(M26&amp;AK26,'No Eliminar'!$P$3:$Q$27,2,FALSE),"")</f>
        <v>Moderada</v>
      </c>
      <c r="AN26" s="216" t="s">
        <v>84</v>
      </c>
      <c r="AO26" s="847" t="s">
        <v>954</v>
      </c>
      <c r="AP26" s="450" t="s">
        <v>416</v>
      </c>
      <c r="AQ26" s="170" t="str">
        <f t="shared" si="1"/>
        <v>Probabilidad</v>
      </c>
      <c r="AR26" s="120" t="s">
        <v>62</v>
      </c>
      <c r="AS26" s="148">
        <f t="shared" si="10"/>
        <v>0.15</v>
      </c>
      <c r="AT26" s="120" t="s">
        <v>56</v>
      </c>
      <c r="AU26" s="148">
        <f t="shared" si="7"/>
        <v>0.15</v>
      </c>
      <c r="AV26" s="105">
        <f t="shared" si="8"/>
        <v>0.3</v>
      </c>
      <c r="AW26" s="120" t="s">
        <v>57</v>
      </c>
      <c r="AX26" s="120" t="s">
        <v>58</v>
      </c>
      <c r="AY26" s="120" t="s">
        <v>59</v>
      </c>
      <c r="AZ26" s="105">
        <f>IFERROR(IF(AQ26="Probabilidad",(N26-(+N26*AV26)),IF(AQ26="Impacto",N26,"")),"")</f>
        <v>0.42</v>
      </c>
      <c r="BA26" s="106" t="str">
        <f t="shared" si="2"/>
        <v>Media</v>
      </c>
      <c r="BB26" s="105">
        <f>IF(AQ26="Impacto",(AL26-(+AL26*AV26)),AL26)</f>
        <v>0.6</v>
      </c>
      <c r="BC26" s="106" t="str">
        <f t="shared" si="3"/>
        <v>Moderado</v>
      </c>
      <c r="BD26" s="107" t="str">
        <f>IF(AND(BA26&lt;&gt;"",BC26&lt;&gt;""),VLOOKUP(BA26&amp;BC26,'No Eliminar'!$P$3:$Q$27,2,FALSE),"")</f>
        <v>Moderada</v>
      </c>
      <c r="BE26" s="896" t="s">
        <v>60</v>
      </c>
      <c r="BF26" s="888" t="s">
        <v>423</v>
      </c>
      <c r="BG26" s="888" t="s">
        <v>419</v>
      </c>
      <c r="BH26" s="888" t="s">
        <v>397</v>
      </c>
      <c r="BI26" s="935">
        <v>44564</v>
      </c>
      <c r="BJ26" s="935">
        <v>44926</v>
      </c>
      <c r="BK26" s="162"/>
      <c r="BL26" s="1042" t="s">
        <v>435</v>
      </c>
    </row>
    <row r="27" spans="2:64" ht="144.75" customHeight="1" thickTop="1" thickBot="1" x14ac:dyDescent="0.35">
      <c r="B27" s="929"/>
      <c r="C27" s="884"/>
      <c r="D27" s="881"/>
      <c r="E27" s="913"/>
      <c r="F27" s="877"/>
      <c r="G27" s="875"/>
      <c r="H27" s="889"/>
      <c r="I27" s="889"/>
      <c r="J27" s="889"/>
      <c r="K27" s="895"/>
      <c r="L27" s="889"/>
      <c r="M27" s="893"/>
      <c r="N27" s="891"/>
      <c r="O27" s="164"/>
      <c r="P27" s="164"/>
      <c r="Q27" s="164"/>
      <c r="R27" s="164"/>
      <c r="S27" s="164"/>
      <c r="T27" s="164"/>
      <c r="U27" s="164"/>
      <c r="V27" s="164"/>
      <c r="W27" s="164"/>
      <c r="X27" s="164"/>
      <c r="Y27" s="164"/>
      <c r="Z27" s="164"/>
      <c r="AA27" s="164"/>
      <c r="AB27" s="164"/>
      <c r="AC27" s="164"/>
      <c r="AD27" s="164"/>
      <c r="AE27" s="164"/>
      <c r="AF27" s="164"/>
      <c r="AG27" s="164"/>
      <c r="AH27" s="165"/>
      <c r="AI27" s="889"/>
      <c r="AJ27" s="165"/>
      <c r="AK27" s="887"/>
      <c r="AL27" s="907"/>
      <c r="AM27" s="920"/>
      <c r="AN27" s="810" t="s">
        <v>348</v>
      </c>
      <c r="AO27" s="848" t="s">
        <v>955</v>
      </c>
      <c r="AP27" s="601" t="s">
        <v>434</v>
      </c>
      <c r="AQ27" s="607" t="str">
        <f t="shared" ref="AQ27" si="16">IF(AR27="Preventivo","Probabilidad",IF(AR27="Detectivo","Probabilidad","Impacto"))</f>
        <v>Probabilidad</v>
      </c>
      <c r="AR27" s="135" t="s">
        <v>61</v>
      </c>
      <c r="AS27" s="113">
        <f t="shared" ref="AS27" si="17">IF(AR27="Preventivo", 25%, IF(AR27="Detectivo",15%, IF(AR27="Correctivo",10%,IF(AR27="No se tienen controles para aplicar al impacto","No Aplica",""))))</f>
        <v>0.25</v>
      </c>
      <c r="AT27" s="135" t="s">
        <v>56</v>
      </c>
      <c r="AU27" s="113">
        <f t="shared" ref="AU27" si="18">IF(AT27="Automático", 25%, IF(AT27="Manual",15%,IF(AT27="No Aplica", "No Aplica","")))</f>
        <v>0.15</v>
      </c>
      <c r="AV27" s="167">
        <f>AS27+AU27</f>
        <v>0.4</v>
      </c>
      <c r="AW27" s="122" t="s">
        <v>57</v>
      </c>
      <c r="AX27" s="122" t="s">
        <v>58</v>
      </c>
      <c r="AY27" s="122" t="s">
        <v>59</v>
      </c>
      <c r="AZ27" s="141">
        <f>IFERROR(IF(AND(AQ26="Probabilidad",AQ27="Probabilidad"),(AZ26-(+AZ26*AV27)),IF(AQ27="Probabilidad",(N26-(+N26*AV27)),IF(AQ27="Impacto",AZ26,""))),"")</f>
        <v>0.252</v>
      </c>
      <c r="BA27" s="168" t="str">
        <f t="shared" ref="BA27" si="19">IF(AZ27&lt;=20%, "Muy Baja", IF(AZ27&lt;=40%,"Baja", IF(AZ27&lt;=60%,"Media",IF(AZ27&lt;=80%,"Alta","Muy Alta"))))</f>
        <v>Baja</v>
      </c>
      <c r="BB27" s="116">
        <f>IFERROR(IF(AND(AQ26="Impacto",AQ27="Impacto"),(BB26-(+BB26*AV27)),IF(AND(AQ26="Impacto",AQ27="Probabilidad"),(BB26),IF(AND(AQ26="Probabilidad",AQ27="Impacto"),(BB26-(+BB26*AV27)),IF(AND(AQ26="Probabilidad",AQ27="Probabilidad"),(BB26))))),"")</f>
        <v>0.6</v>
      </c>
      <c r="BC27" s="168" t="str">
        <f t="shared" ref="BC27" si="20">IF(BB27&lt;=20%, "Leve", IF(BB27&lt;=40%,"Menor", IF(BB27&lt;=60%,"Moderado",IF(BB27&lt;=80%,"Mayor","Catastrófico"))))</f>
        <v>Moderado</v>
      </c>
      <c r="BD27" s="152" t="str">
        <f>IF(AND(BA27&lt;&gt;"",BC27&lt;&gt;""),VLOOKUP(BA27&amp;BC27,'No Eliminar'!$P$3:$Q$27,2,FALSE),"")</f>
        <v>Moderada</v>
      </c>
      <c r="BE27" s="897"/>
      <c r="BF27" s="889"/>
      <c r="BG27" s="889"/>
      <c r="BH27" s="889"/>
      <c r="BI27" s="944"/>
      <c r="BJ27" s="944"/>
      <c r="BK27" s="169"/>
      <c r="BL27" s="1050"/>
    </row>
    <row r="28" spans="2:64" ht="172.5" customHeight="1" thickBot="1" x14ac:dyDescent="0.35">
      <c r="B28" s="929"/>
      <c r="C28" s="884"/>
      <c r="D28" s="881"/>
      <c r="E28" s="878" t="s">
        <v>74</v>
      </c>
      <c r="F28" s="876" t="s">
        <v>243</v>
      </c>
      <c r="G28" s="874" t="s">
        <v>426</v>
      </c>
      <c r="H28" s="888" t="s">
        <v>68</v>
      </c>
      <c r="I28" s="888" t="s">
        <v>427</v>
      </c>
      <c r="J28" s="888" t="s">
        <v>428</v>
      </c>
      <c r="K28" s="894" t="s">
        <v>102</v>
      </c>
      <c r="L28" s="888" t="s">
        <v>72</v>
      </c>
      <c r="M28" s="892" t="str">
        <f t="shared" si="12"/>
        <v>Baja</v>
      </c>
      <c r="N28" s="890">
        <f t="shared" si="13"/>
        <v>0.4</v>
      </c>
      <c r="O28" s="147" t="s">
        <v>53</v>
      </c>
      <c r="P28" s="147" t="s">
        <v>53</v>
      </c>
      <c r="Q28" s="147" t="s">
        <v>53</v>
      </c>
      <c r="R28" s="147" t="s">
        <v>53</v>
      </c>
      <c r="S28" s="147" t="s">
        <v>53</v>
      </c>
      <c r="T28" s="147" t="s">
        <v>53</v>
      </c>
      <c r="U28" s="147" t="s">
        <v>53</v>
      </c>
      <c r="V28" s="147" t="s">
        <v>54</v>
      </c>
      <c r="W28" s="147" t="s">
        <v>54</v>
      </c>
      <c r="X28" s="147" t="s">
        <v>53</v>
      </c>
      <c r="Y28" s="147" t="s">
        <v>53</v>
      </c>
      <c r="Z28" s="147" t="s">
        <v>53</v>
      </c>
      <c r="AA28" s="147" t="s">
        <v>53</v>
      </c>
      <c r="AB28" s="147" t="s">
        <v>53</v>
      </c>
      <c r="AC28" s="147" t="s">
        <v>53</v>
      </c>
      <c r="AD28" s="147" t="s">
        <v>54</v>
      </c>
      <c r="AE28" s="147" t="s">
        <v>53</v>
      </c>
      <c r="AF28" s="147" t="s">
        <v>53</v>
      </c>
      <c r="AG28" s="147" t="s">
        <v>54</v>
      </c>
      <c r="AH28" s="101"/>
      <c r="AI28" s="888" t="s">
        <v>360</v>
      </c>
      <c r="AJ28" s="101"/>
      <c r="AK28" s="886" t="str">
        <f t="shared" si="9"/>
        <v>Leve</v>
      </c>
      <c r="AL28" s="906">
        <f t="shared" si="15"/>
        <v>0.2</v>
      </c>
      <c r="AM28" s="918" t="str">
        <f>IF(AND(M28&lt;&gt;"",AK28&lt;&gt;""),VLOOKUP(M28&amp;AK28,'No Eliminar'!$P$3:$Q$27,2,FALSE),"")</f>
        <v>Baja</v>
      </c>
      <c r="AN28" s="809" t="s">
        <v>84</v>
      </c>
      <c r="AO28" s="1245" t="s">
        <v>956</v>
      </c>
      <c r="AP28" s="450" t="s">
        <v>429</v>
      </c>
      <c r="AQ28" s="170" t="str">
        <f t="shared" si="1"/>
        <v>Probabilidad</v>
      </c>
      <c r="AR28" s="120" t="s">
        <v>61</v>
      </c>
      <c r="AS28" s="148">
        <f t="shared" si="10"/>
        <v>0.25</v>
      </c>
      <c r="AT28" s="120" t="s">
        <v>56</v>
      </c>
      <c r="AU28" s="148">
        <f t="shared" si="7"/>
        <v>0.15</v>
      </c>
      <c r="AV28" s="105">
        <f>AS28+AU28</f>
        <v>0.4</v>
      </c>
      <c r="AW28" s="120" t="s">
        <v>57</v>
      </c>
      <c r="AX28" s="120" t="s">
        <v>65</v>
      </c>
      <c r="AY28" s="120" t="s">
        <v>59</v>
      </c>
      <c r="AZ28" s="105">
        <f>IFERROR(IF(AQ28="Probabilidad",(N28-(+N28*AV28)),IF(AQ28="Impacto",N28,"")),"")</f>
        <v>0.24</v>
      </c>
      <c r="BA28" s="106" t="str">
        <f t="shared" si="2"/>
        <v>Baja</v>
      </c>
      <c r="BB28" s="105">
        <f t="shared" si="14"/>
        <v>0.2</v>
      </c>
      <c r="BC28" s="106" t="str">
        <f t="shared" si="3"/>
        <v>Leve</v>
      </c>
      <c r="BD28" s="107" t="str">
        <f>IF(AND(BA28&lt;&gt;"",BC28&lt;&gt;""),VLOOKUP(BA28&amp;BC28,'No Eliminar'!$P$3:$Q$27,2,FALSE),"")</f>
        <v>Baja</v>
      </c>
      <c r="BE28" s="896" t="s">
        <v>115</v>
      </c>
      <c r="BF28" s="131" t="s">
        <v>389</v>
      </c>
      <c r="BG28" s="131" t="s">
        <v>389</v>
      </c>
      <c r="BH28" s="131" t="s">
        <v>389</v>
      </c>
      <c r="BI28" s="131" t="s">
        <v>389</v>
      </c>
      <c r="BJ28" s="131" t="s">
        <v>389</v>
      </c>
      <c r="BK28" s="132"/>
      <c r="BL28" s="902" t="s">
        <v>444</v>
      </c>
    </row>
    <row r="29" spans="2:64" ht="209.25" customHeight="1" thickBot="1" x14ac:dyDescent="0.35">
      <c r="B29" s="929"/>
      <c r="C29" s="884"/>
      <c r="D29" s="881"/>
      <c r="E29" s="912"/>
      <c r="F29" s="911"/>
      <c r="G29" s="910"/>
      <c r="H29" s="909"/>
      <c r="I29" s="909"/>
      <c r="J29" s="909"/>
      <c r="K29" s="908"/>
      <c r="L29" s="909"/>
      <c r="M29" s="925"/>
      <c r="N29" s="924"/>
      <c r="O29" s="72" t="s">
        <v>53</v>
      </c>
      <c r="P29" s="72" t="s">
        <v>53</v>
      </c>
      <c r="Q29" s="72" t="s">
        <v>53</v>
      </c>
      <c r="R29" s="72" t="s">
        <v>53</v>
      </c>
      <c r="S29" s="72" t="s">
        <v>53</v>
      </c>
      <c r="T29" s="72" t="s">
        <v>53</v>
      </c>
      <c r="U29" s="72" t="s">
        <v>53</v>
      </c>
      <c r="V29" s="72" t="s">
        <v>54</v>
      </c>
      <c r="W29" s="72" t="s">
        <v>54</v>
      </c>
      <c r="X29" s="72" t="s">
        <v>53</v>
      </c>
      <c r="Y29" s="72" t="s">
        <v>53</v>
      </c>
      <c r="Z29" s="72" t="s">
        <v>53</v>
      </c>
      <c r="AA29" s="72" t="s">
        <v>53</v>
      </c>
      <c r="AB29" s="72" t="s">
        <v>53</v>
      </c>
      <c r="AC29" s="72" t="s">
        <v>53</v>
      </c>
      <c r="AD29" s="72" t="s">
        <v>54</v>
      </c>
      <c r="AE29" s="72" t="s">
        <v>53</v>
      </c>
      <c r="AF29" s="72" t="s">
        <v>53</v>
      </c>
      <c r="AG29" s="72" t="s">
        <v>54</v>
      </c>
      <c r="AH29" s="44"/>
      <c r="AI29" s="909"/>
      <c r="AJ29" s="44"/>
      <c r="AK29" s="922"/>
      <c r="AL29" s="921"/>
      <c r="AM29" s="919"/>
      <c r="AN29" s="810" t="s">
        <v>348</v>
      </c>
      <c r="AO29" s="316" t="s">
        <v>566</v>
      </c>
      <c r="AP29" s="450" t="s">
        <v>429</v>
      </c>
      <c r="AQ29" s="56" t="str">
        <f t="shared" si="1"/>
        <v>Probabilidad</v>
      </c>
      <c r="AR29" s="121" t="s">
        <v>62</v>
      </c>
      <c r="AS29" s="75">
        <f t="shared" si="10"/>
        <v>0.15</v>
      </c>
      <c r="AT29" s="121" t="s">
        <v>56</v>
      </c>
      <c r="AU29" s="75">
        <f t="shared" si="7"/>
        <v>0.15</v>
      </c>
      <c r="AV29" s="58">
        <f t="shared" si="8"/>
        <v>0.3</v>
      </c>
      <c r="AW29" s="121" t="s">
        <v>73</v>
      </c>
      <c r="AX29" s="121" t="s">
        <v>58</v>
      </c>
      <c r="AY29" s="121" t="s">
        <v>59</v>
      </c>
      <c r="AZ29" s="82">
        <f>IFERROR(IF(AND(AQ28="Probabilidad",AQ29="Probabilidad"),(AZ28-(+AZ28*AV29)),IF(AQ29="Probabilidad",(N28-(+N28*AV29)),IF(AQ29="Impacto",AZ28,""))),"")</f>
        <v>0.16799999999999998</v>
      </c>
      <c r="BA29" s="59" t="str">
        <f t="shared" si="2"/>
        <v>Muy Baja</v>
      </c>
      <c r="BB29" s="58">
        <f>IFERROR(IF(AND(AQ28="Impacto",AQ29="Impacto"),(BB28-(+BB28*AV29)),IF(AND(AQ28="Impacto",AQ29="Probabilidad"),(BB28),IF(AND(AQ28="Probabilidad",AQ29="Impacto"),(BB28-(+BB28*AV29)),IF(AND(AQ28="Probabilidad",AQ29="Probabilidad"),(BB28))))),"")</f>
        <v>0.2</v>
      </c>
      <c r="BC29" s="59" t="str">
        <f t="shared" si="3"/>
        <v>Leve</v>
      </c>
      <c r="BD29" s="60" t="str">
        <f>IF(AND(BA29&lt;&gt;"",BC29&lt;&gt;""),VLOOKUP(BA29&amp;BC29,'No Eliminar'!$P$3:$Q$27,2,FALSE),"")</f>
        <v>Baja</v>
      </c>
      <c r="BE29" s="917"/>
      <c r="BF29" s="188" t="s">
        <v>389</v>
      </c>
      <c r="BG29" s="188" t="s">
        <v>389</v>
      </c>
      <c r="BH29" s="188" t="s">
        <v>389</v>
      </c>
      <c r="BI29" s="188" t="s">
        <v>389</v>
      </c>
      <c r="BJ29" s="188" t="s">
        <v>389</v>
      </c>
      <c r="BK29" s="48"/>
      <c r="BL29" s="914"/>
    </row>
    <row r="30" spans="2:64" ht="221.25" customHeight="1" thickBot="1" x14ac:dyDescent="0.35">
      <c r="B30" s="929"/>
      <c r="C30" s="884"/>
      <c r="D30" s="881"/>
      <c r="E30" s="913"/>
      <c r="F30" s="877"/>
      <c r="G30" s="875"/>
      <c r="H30" s="889"/>
      <c r="I30" s="889"/>
      <c r="J30" s="889"/>
      <c r="K30" s="895"/>
      <c r="L30" s="889"/>
      <c r="M30" s="893"/>
      <c r="N30" s="891"/>
      <c r="O30" s="150" t="s">
        <v>53</v>
      </c>
      <c r="P30" s="150" t="s">
        <v>53</v>
      </c>
      <c r="Q30" s="150" t="s">
        <v>53</v>
      </c>
      <c r="R30" s="150" t="s">
        <v>53</v>
      </c>
      <c r="S30" s="150" t="s">
        <v>53</v>
      </c>
      <c r="T30" s="150" t="s">
        <v>53</v>
      </c>
      <c r="U30" s="150" t="s">
        <v>53</v>
      </c>
      <c r="V30" s="150" t="s">
        <v>54</v>
      </c>
      <c r="W30" s="150" t="s">
        <v>54</v>
      </c>
      <c r="X30" s="150" t="s">
        <v>53</v>
      </c>
      <c r="Y30" s="150" t="s">
        <v>53</v>
      </c>
      <c r="Z30" s="150" t="s">
        <v>53</v>
      </c>
      <c r="AA30" s="150" t="s">
        <v>53</v>
      </c>
      <c r="AB30" s="150" t="s">
        <v>53</v>
      </c>
      <c r="AC30" s="150" t="s">
        <v>53</v>
      </c>
      <c r="AD30" s="150" t="s">
        <v>54</v>
      </c>
      <c r="AE30" s="150" t="s">
        <v>53</v>
      </c>
      <c r="AF30" s="150" t="s">
        <v>53</v>
      </c>
      <c r="AG30" s="150" t="s">
        <v>54</v>
      </c>
      <c r="AH30" s="112"/>
      <c r="AI30" s="889"/>
      <c r="AJ30" s="112"/>
      <c r="AK30" s="887"/>
      <c r="AL30" s="907"/>
      <c r="AM30" s="920"/>
      <c r="AN30" s="810" t="s">
        <v>349</v>
      </c>
      <c r="AO30" s="316" t="s">
        <v>957</v>
      </c>
      <c r="AP30" s="450" t="s">
        <v>429</v>
      </c>
      <c r="AQ30" s="114" t="str">
        <f t="shared" si="1"/>
        <v>Probabilidad</v>
      </c>
      <c r="AR30" s="122" t="s">
        <v>62</v>
      </c>
      <c r="AS30" s="151">
        <f t="shared" si="10"/>
        <v>0.15</v>
      </c>
      <c r="AT30" s="122" t="s">
        <v>56</v>
      </c>
      <c r="AU30" s="151">
        <f t="shared" si="7"/>
        <v>0.15</v>
      </c>
      <c r="AV30" s="116">
        <f t="shared" si="8"/>
        <v>0.3</v>
      </c>
      <c r="AW30" s="122" t="s">
        <v>73</v>
      </c>
      <c r="AX30" s="122" t="s">
        <v>58</v>
      </c>
      <c r="AY30" s="122" t="s">
        <v>59</v>
      </c>
      <c r="AZ30" s="167">
        <f>IFERROR(IF(AND(AQ29="Probabilidad",AQ30="Probabilidad"),(AZ29-(+AZ29*AV30)),IF(AND(AQ29="Impacto",AQ30="Probabilidad"),(AZ28-(+AZ28*AV30)),IF(AQ30="Impacto",AZ29,""))),"")</f>
        <v>0.11759999999999998</v>
      </c>
      <c r="BA30" s="117" t="str">
        <f t="shared" si="2"/>
        <v>Muy Baja</v>
      </c>
      <c r="BB30" s="116">
        <f>IFERROR(IF(AND(AQ29="Impacto",AQ30="Impacto"),(BB29-(+BB29*AV30)),IF(AND(AQ29="Impacto",AQ30="Probabilidad"),(BB29),IF(AND(AQ29="Probabilidad",AQ30="Impacto"),(BB29-(+BB29*AV30)),IF(AND(AQ29="Probabilidad",AQ30="Probabilidad"),(BB29))))),"")</f>
        <v>0.2</v>
      </c>
      <c r="BC30" s="117" t="str">
        <f t="shared" si="3"/>
        <v>Leve</v>
      </c>
      <c r="BD30" s="118" t="str">
        <f>IF(AND(BA30&lt;&gt;"",BC30&lt;&gt;""),VLOOKUP(BA30&amp;BC30,'No Eliminar'!$P$3:$Q$27,2,FALSE),"")</f>
        <v>Baja</v>
      </c>
      <c r="BE30" s="897"/>
      <c r="BF30" s="133" t="s">
        <v>389</v>
      </c>
      <c r="BG30" s="133" t="s">
        <v>389</v>
      </c>
      <c r="BH30" s="133" t="s">
        <v>389</v>
      </c>
      <c r="BI30" s="133" t="s">
        <v>389</v>
      </c>
      <c r="BJ30" s="133" t="s">
        <v>389</v>
      </c>
      <c r="BK30" s="119"/>
      <c r="BL30" s="903"/>
    </row>
    <row r="31" spans="2:64" ht="154.5" customHeight="1" thickBot="1" x14ac:dyDescent="0.35">
      <c r="B31" s="929"/>
      <c r="C31" s="884"/>
      <c r="D31" s="881"/>
      <c r="E31" s="878" t="s">
        <v>74</v>
      </c>
      <c r="F31" s="876" t="s">
        <v>329</v>
      </c>
      <c r="G31" s="955" t="s">
        <v>445</v>
      </c>
      <c r="H31" s="942" t="s">
        <v>68</v>
      </c>
      <c r="I31" s="888" t="s">
        <v>446</v>
      </c>
      <c r="J31" s="888" t="s">
        <v>447</v>
      </c>
      <c r="K31" s="894" t="s">
        <v>102</v>
      </c>
      <c r="L31" s="888" t="s">
        <v>72</v>
      </c>
      <c r="M31" s="892" t="str">
        <f t="shared" si="12"/>
        <v>Baja</v>
      </c>
      <c r="N31" s="890">
        <f>IF(M31="Muy Baja", 20%, IF(M31="Baja",40%, IF(M31="Media",60%, IF(M31="Alta",80%,IF(M31="Muy Alta",100%,"")))))</f>
        <v>0.4</v>
      </c>
      <c r="O31" s="147" t="s">
        <v>53</v>
      </c>
      <c r="P31" s="147" t="s">
        <v>53</v>
      </c>
      <c r="Q31" s="147" t="s">
        <v>53</v>
      </c>
      <c r="R31" s="147" t="s">
        <v>53</v>
      </c>
      <c r="S31" s="147" t="s">
        <v>53</v>
      </c>
      <c r="T31" s="147" t="s">
        <v>53</v>
      </c>
      <c r="U31" s="147" t="s">
        <v>53</v>
      </c>
      <c r="V31" s="147" t="s">
        <v>54</v>
      </c>
      <c r="W31" s="147" t="s">
        <v>54</v>
      </c>
      <c r="X31" s="147" t="s">
        <v>53</v>
      </c>
      <c r="Y31" s="147" t="s">
        <v>53</v>
      </c>
      <c r="Z31" s="147" t="s">
        <v>53</v>
      </c>
      <c r="AA31" s="147" t="s">
        <v>53</v>
      </c>
      <c r="AB31" s="147" t="s">
        <v>53</v>
      </c>
      <c r="AC31" s="147" t="s">
        <v>53</v>
      </c>
      <c r="AD31" s="147" t="s">
        <v>54</v>
      </c>
      <c r="AE31" s="147" t="s">
        <v>53</v>
      </c>
      <c r="AF31" s="147" t="s">
        <v>53</v>
      </c>
      <c r="AG31" s="147" t="s">
        <v>54</v>
      </c>
      <c r="AH31" s="101"/>
      <c r="AI31" s="888" t="s">
        <v>360</v>
      </c>
      <c r="AJ31" s="101"/>
      <c r="AK31" s="886" t="str">
        <f t="shared" si="9"/>
        <v>Leve</v>
      </c>
      <c r="AL31" s="906">
        <f t="shared" si="15"/>
        <v>0.2</v>
      </c>
      <c r="AM31" s="918" t="str">
        <f>IF(AND(M31&lt;&gt;"",AK31&lt;&gt;""),VLOOKUP(M31&amp;AK31,'No Eliminar'!$P$3:$Q$27,2,FALSE),"")</f>
        <v>Baja</v>
      </c>
      <c r="AN31" s="809" t="s">
        <v>84</v>
      </c>
      <c r="AO31" s="313" t="s">
        <v>958</v>
      </c>
      <c r="AP31" s="450" t="s">
        <v>429</v>
      </c>
      <c r="AQ31" s="136" t="str">
        <f t="shared" si="1"/>
        <v>Probabilidad</v>
      </c>
      <c r="AR31" s="781" t="s">
        <v>62</v>
      </c>
      <c r="AS31" s="766">
        <f t="shared" si="10"/>
        <v>0.15</v>
      </c>
      <c r="AT31" s="781" t="s">
        <v>56</v>
      </c>
      <c r="AU31" s="766">
        <f t="shared" si="7"/>
        <v>0.15</v>
      </c>
      <c r="AV31" s="767">
        <f t="shared" si="8"/>
        <v>0.3</v>
      </c>
      <c r="AW31" s="781" t="s">
        <v>73</v>
      </c>
      <c r="AX31" s="781" t="s">
        <v>58</v>
      </c>
      <c r="AY31" s="781" t="s">
        <v>59</v>
      </c>
      <c r="AZ31" s="767">
        <f>IFERROR(IF(AQ31="Probabilidad",(N31-(+N31*AV31)),IF(AQ31="Impacto",N31,"")),"")</f>
        <v>0.28000000000000003</v>
      </c>
      <c r="BA31" s="768" t="str">
        <f t="shared" si="2"/>
        <v>Baja</v>
      </c>
      <c r="BB31" s="767">
        <f t="shared" si="14"/>
        <v>0.2</v>
      </c>
      <c r="BC31" s="768" t="str">
        <f t="shared" si="3"/>
        <v>Leve</v>
      </c>
      <c r="BD31" s="769" t="str">
        <f>IF(AND(BA31&lt;&gt;"",BC31&lt;&gt;""),VLOOKUP(BA31&amp;BC31,'No Eliminar'!$P$3:$Q$27,2,FALSE),"")</f>
        <v>Baja</v>
      </c>
      <c r="BE31" s="896" t="s">
        <v>115</v>
      </c>
      <c r="BF31" s="131" t="s">
        <v>389</v>
      </c>
      <c r="BG31" s="131" t="s">
        <v>389</v>
      </c>
      <c r="BH31" s="131" t="s">
        <v>389</v>
      </c>
      <c r="BI31" s="131" t="s">
        <v>389</v>
      </c>
      <c r="BJ31" s="131" t="s">
        <v>389</v>
      </c>
      <c r="BK31" s="790"/>
      <c r="BL31" s="902" t="s">
        <v>448</v>
      </c>
    </row>
    <row r="32" spans="2:64" ht="283.5" customHeight="1" thickBot="1" x14ac:dyDescent="0.35">
      <c r="B32" s="930"/>
      <c r="C32" s="885"/>
      <c r="D32" s="882"/>
      <c r="E32" s="879"/>
      <c r="F32" s="877"/>
      <c r="G32" s="956"/>
      <c r="H32" s="943"/>
      <c r="I32" s="889"/>
      <c r="J32" s="889"/>
      <c r="K32" s="895"/>
      <c r="L32" s="889"/>
      <c r="M32" s="893"/>
      <c r="N32" s="891"/>
      <c r="O32" s="150" t="s">
        <v>53</v>
      </c>
      <c r="P32" s="150" t="s">
        <v>53</v>
      </c>
      <c r="Q32" s="150" t="s">
        <v>53</v>
      </c>
      <c r="R32" s="150" t="s">
        <v>53</v>
      </c>
      <c r="S32" s="150" t="s">
        <v>53</v>
      </c>
      <c r="T32" s="150" t="s">
        <v>53</v>
      </c>
      <c r="U32" s="150" t="s">
        <v>53</v>
      </c>
      <c r="V32" s="150" t="s">
        <v>54</v>
      </c>
      <c r="W32" s="150" t="s">
        <v>54</v>
      </c>
      <c r="X32" s="150" t="s">
        <v>53</v>
      </c>
      <c r="Y32" s="150" t="s">
        <v>53</v>
      </c>
      <c r="Z32" s="150" t="s">
        <v>53</v>
      </c>
      <c r="AA32" s="150" t="s">
        <v>53</v>
      </c>
      <c r="AB32" s="150" t="s">
        <v>53</v>
      </c>
      <c r="AC32" s="150" t="s">
        <v>53</v>
      </c>
      <c r="AD32" s="150" t="s">
        <v>54</v>
      </c>
      <c r="AE32" s="150" t="s">
        <v>53</v>
      </c>
      <c r="AF32" s="150" t="s">
        <v>53</v>
      </c>
      <c r="AG32" s="150" t="s">
        <v>54</v>
      </c>
      <c r="AH32" s="112"/>
      <c r="AI32" s="889"/>
      <c r="AJ32" s="112"/>
      <c r="AK32" s="887"/>
      <c r="AL32" s="907"/>
      <c r="AM32" s="920"/>
      <c r="AN32" s="810" t="s">
        <v>348</v>
      </c>
      <c r="AO32" s="316" t="s">
        <v>959</v>
      </c>
      <c r="AP32" s="450" t="s">
        <v>429</v>
      </c>
      <c r="AQ32" s="137" t="str">
        <f t="shared" si="1"/>
        <v>Probabilidad</v>
      </c>
      <c r="AR32" s="783" t="s">
        <v>61</v>
      </c>
      <c r="AS32" s="776">
        <f t="shared" si="10"/>
        <v>0.25</v>
      </c>
      <c r="AT32" s="783" t="s">
        <v>56</v>
      </c>
      <c r="AU32" s="776">
        <f t="shared" si="7"/>
        <v>0.15</v>
      </c>
      <c r="AV32" s="777">
        <f t="shared" si="8"/>
        <v>0.4</v>
      </c>
      <c r="AW32" s="783" t="s">
        <v>57</v>
      </c>
      <c r="AX32" s="783" t="s">
        <v>65</v>
      </c>
      <c r="AY32" s="783" t="s">
        <v>59</v>
      </c>
      <c r="AZ32" s="794">
        <f>IFERROR(IF(AND(AQ31="Probabilidad",AQ32="Probabilidad"),(AZ31-(+AZ31*AV32)),IF(AQ32="Probabilidad",(N31-(+N31*AV32)),IF(AQ32="Impacto",AZ31,""))),"")</f>
        <v>0.16800000000000001</v>
      </c>
      <c r="BA32" s="778" t="str">
        <f t="shared" si="2"/>
        <v>Muy Baja</v>
      </c>
      <c r="BB32" s="777">
        <f>IFERROR(IF(AND(AQ31="Impacto",AQ32="Impacto"),(BB31-(+BB31*AV32)),IF(AND(AQ31="Impacto",AQ32="Probabilidad"),(BB31),IF(AND(AQ31="Probabilidad",AQ32="Impacto"),(BB31-(+BB31*AV32)),IF(AND(AQ31="Probabilidad",AQ32="Probabilidad"),(BB31))))),"")</f>
        <v>0.2</v>
      </c>
      <c r="BC32" s="778" t="str">
        <f t="shared" si="3"/>
        <v>Leve</v>
      </c>
      <c r="BD32" s="779" t="str">
        <f>IF(AND(BA32&lt;&gt;"",BC32&lt;&gt;""),VLOOKUP(BA32&amp;BC32,'No Eliminar'!$P$3:$Q$27,2,FALSE),"")</f>
        <v>Baja</v>
      </c>
      <c r="BE32" s="897"/>
      <c r="BF32" s="672" t="s">
        <v>389</v>
      </c>
      <c r="BG32" s="672" t="s">
        <v>389</v>
      </c>
      <c r="BH32" s="672" t="s">
        <v>389</v>
      </c>
      <c r="BI32" s="672" t="s">
        <v>389</v>
      </c>
      <c r="BJ32" s="672" t="s">
        <v>389</v>
      </c>
      <c r="BK32" s="780"/>
      <c r="BL32" s="903"/>
    </row>
    <row r="33" spans="2:64" ht="165" customHeight="1" thickBot="1" x14ac:dyDescent="0.35">
      <c r="B33" s="928" t="s">
        <v>202</v>
      </c>
      <c r="C33" s="883" t="str">
        <f>VLOOKUP(B33,'No Eliminar'!B$3:D$18,2,FALSE)</f>
        <v>Garantizar la función disciplinaria en los servidores públicos del INPEC de forma tal que se inicie y finalice el proceso con las garantías procesales, así como la implementación de políticas de prevención de las conductas que constituyan falta disciplinaria.</v>
      </c>
      <c r="D33" s="880" t="str">
        <f>VLOOKUP(B33,'No Eliminar'!B$3:E$18,4,FALSE)</f>
        <v>Ejecutar la planeación institucional en el marco de los valores del servicio público.</v>
      </c>
      <c r="E33" s="923" t="s">
        <v>74</v>
      </c>
      <c r="F33" s="876" t="s">
        <v>244</v>
      </c>
      <c r="G33" s="874" t="s">
        <v>450</v>
      </c>
      <c r="H33" s="888" t="s">
        <v>68</v>
      </c>
      <c r="I33" s="888" t="s">
        <v>449</v>
      </c>
      <c r="J33" s="156" t="s">
        <v>451</v>
      </c>
      <c r="K33" s="894" t="s">
        <v>102</v>
      </c>
      <c r="L33" s="888" t="s">
        <v>70</v>
      </c>
      <c r="M33" s="892" t="str">
        <f t="shared" si="12"/>
        <v>Alta</v>
      </c>
      <c r="N33" s="890">
        <f t="shared" si="13"/>
        <v>0.8</v>
      </c>
      <c r="O33" s="147" t="s">
        <v>53</v>
      </c>
      <c r="P33" s="147" t="s">
        <v>53</v>
      </c>
      <c r="Q33" s="147" t="s">
        <v>53</v>
      </c>
      <c r="R33" s="147" t="s">
        <v>53</v>
      </c>
      <c r="S33" s="147" t="s">
        <v>53</v>
      </c>
      <c r="T33" s="147" t="s">
        <v>53</v>
      </c>
      <c r="U33" s="147" t="s">
        <v>53</v>
      </c>
      <c r="V33" s="147" t="s">
        <v>54</v>
      </c>
      <c r="W33" s="147" t="s">
        <v>54</v>
      </c>
      <c r="X33" s="147" t="s">
        <v>53</v>
      </c>
      <c r="Y33" s="147" t="s">
        <v>53</v>
      </c>
      <c r="Z33" s="147" t="s">
        <v>53</v>
      </c>
      <c r="AA33" s="147" t="s">
        <v>53</v>
      </c>
      <c r="AB33" s="147" t="s">
        <v>53</v>
      </c>
      <c r="AC33" s="147" t="s">
        <v>53</v>
      </c>
      <c r="AD33" s="147" t="s">
        <v>54</v>
      </c>
      <c r="AE33" s="147" t="s">
        <v>53</v>
      </c>
      <c r="AF33" s="147" t="s">
        <v>53</v>
      </c>
      <c r="AG33" s="147" t="s">
        <v>54</v>
      </c>
      <c r="AH33" s="101"/>
      <c r="AI33" s="888" t="s">
        <v>362</v>
      </c>
      <c r="AJ33" s="101"/>
      <c r="AK33" s="886" t="str">
        <f t="shared" si="9"/>
        <v>Moderado</v>
      </c>
      <c r="AL33" s="906">
        <f t="shared" si="15"/>
        <v>0.6</v>
      </c>
      <c r="AM33" s="918" t="str">
        <f>IF(AND(M33&lt;&gt;"",AK33&lt;&gt;""),VLOOKUP(M33&amp;AK33,'No Eliminar'!$P$3:$Q$27,2,FALSE),"")</f>
        <v>Alta</v>
      </c>
      <c r="AN33" s="809" t="s">
        <v>84</v>
      </c>
      <c r="AO33" s="1246" t="s">
        <v>567</v>
      </c>
      <c r="AP33" s="450" t="s">
        <v>453</v>
      </c>
      <c r="AQ33" s="758" t="str">
        <f t="shared" si="1"/>
        <v>Probabilidad</v>
      </c>
      <c r="AR33" s="421" t="s">
        <v>61</v>
      </c>
      <c r="AS33" s="757">
        <f t="shared" si="10"/>
        <v>0.25</v>
      </c>
      <c r="AT33" s="421" t="s">
        <v>56</v>
      </c>
      <c r="AU33" s="757">
        <f t="shared" si="7"/>
        <v>0.15</v>
      </c>
      <c r="AV33" s="760">
        <f t="shared" si="8"/>
        <v>0.4</v>
      </c>
      <c r="AW33" s="421" t="s">
        <v>73</v>
      </c>
      <c r="AX33" s="421" t="s">
        <v>58</v>
      </c>
      <c r="AY33" s="421" t="s">
        <v>59</v>
      </c>
      <c r="AZ33" s="760">
        <f t="shared" si="11"/>
        <v>0.48</v>
      </c>
      <c r="BA33" s="761" t="str">
        <f t="shared" si="2"/>
        <v>Media</v>
      </c>
      <c r="BB33" s="760">
        <f t="shared" si="14"/>
        <v>0.6</v>
      </c>
      <c r="BC33" s="761" t="str">
        <f t="shared" si="3"/>
        <v>Moderado</v>
      </c>
      <c r="BD33" s="747" t="str">
        <f>IF(AND(BA33&lt;&gt;"",BC33&lt;&gt;""),VLOOKUP(BA33&amp;BC33,'No Eliminar'!$P$3:$Q$27,2,FALSE),"")</f>
        <v>Moderada</v>
      </c>
      <c r="BE33" s="917" t="s">
        <v>60</v>
      </c>
      <c r="BF33" s="1271" t="s">
        <v>470</v>
      </c>
      <c r="BG33" s="909" t="s">
        <v>471</v>
      </c>
      <c r="BH33" s="849" t="s">
        <v>437</v>
      </c>
      <c r="BI33" s="1272">
        <v>44564</v>
      </c>
      <c r="BJ33" s="1272">
        <v>44925</v>
      </c>
      <c r="BK33" s="762"/>
      <c r="BL33" s="914" t="s">
        <v>455</v>
      </c>
    </row>
    <row r="34" spans="2:64" ht="141" customHeight="1" thickBot="1" x14ac:dyDescent="0.35">
      <c r="B34" s="929"/>
      <c r="C34" s="884"/>
      <c r="D34" s="881"/>
      <c r="E34" s="913"/>
      <c r="F34" s="877"/>
      <c r="G34" s="875"/>
      <c r="H34" s="889"/>
      <c r="I34" s="889"/>
      <c r="J34" s="160" t="s">
        <v>452</v>
      </c>
      <c r="K34" s="895"/>
      <c r="L34" s="889"/>
      <c r="M34" s="893"/>
      <c r="N34" s="891"/>
      <c r="O34" s="150" t="s">
        <v>53</v>
      </c>
      <c r="P34" s="150" t="s">
        <v>53</v>
      </c>
      <c r="Q34" s="150" t="s">
        <v>53</v>
      </c>
      <c r="R34" s="150" t="s">
        <v>53</v>
      </c>
      <c r="S34" s="150" t="s">
        <v>53</v>
      </c>
      <c r="T34" s="150" t="s">
        <v>53</v>
      </c>
      <c r="U34" s="150" t="s">
        <v>53</v>
      </c>
      <c r="V34" s="150" t="s">
        <v>54</v>
      </c>
      <c r="W34" s="150" t="s">
        <v>54</v>
      </c>
      <c r="X34" s="150" t="s">
        <v>53</v>
      </c>
      <c r="Y34" s="150" t="s">
        <v>53</v>
      </c>
      <c r="Z34" s="150" t="s">
        <v>53</v>
      </c>
      <c r="AA34" s="150" t="s">
        <v>53</v>
      </c>
      <c r="AB34" s="150" t="s">
        <v>53</v>
      </c>
      <c r="AC34" s="150" t="s">
        <v>53</v>
      </c>
      <c r="AD34" s="150" t="s">
        <v>54</v>
      </c>
      <c r="AE34" s="150" t="s">
        <v>53</v>
      </c>
      <c r="AF34" s="150" t="s">
        <v>53</v>
      </c>
      <c r="AG34" s="150" t="s">
        <v>54</v>
      </c>
      <c r="AH34" s="112"/>
      <c r="AI34" s="889"/>
      <c r="AJ34" s="112"/>
      <c r="AK34" s="887"/>
      <c r="AL34" s="907"/>
      <c r="AM34" s="920"/>
      <c r="AN34" s="633" t="s">
        <v>348</v>
      </c>
      <c r="AO34" s="469" t="s">
        <v>568</v>
      </c>
      <c r="AP34" s="451" t="s">
        <v>454</v>
      </c>
      <c r="AQ34" s="126" t="str">
        <f t="shared" si="1"/>
        <v>Probabilidad</v>
      </c>
      <c r="AR34" s="127" t="s">
        <v>61</v>
      </c>
      <c r="AS34" s="174">
        <f t="shared" si="10"/>
        <v>0.25</v>
      </c>
      <c r="AT34" s="127" t="s">
        <v>56</v>
      </c>
      <c r="AU34" s="174">
        <f t="shared" si="7"/>
        <v>0.15</v>
      </c>
      <c r="AV34" s="128">
        <f t="shared" si="8"/>
        <v>0.4</v>
      </c>
      <c r="AW34" s="127" t="s">
        <v>73</v>
      </c>
      <c r="AX34" s="127" t="s">
        <v>58</v>
      </c>
      <c r="AY34" s="127" t="s">
        <v>59</v>
      </c>
      <c r="AZ34" s="173">
        <f>IFERROR(IF(AND(AQ33="Probabilidad",AQ34="Probabilidad"),(AZ33-(+AZ33*AV34)),IF(AQ34="Probabilidad",(N33-(+N33*AV34)),IF(AQ34="Impacto",AZ33,""))),"")</f>
        <v>0.28799999999999998</v>
      </c>
      <c r="BA34" s="129" t="str">
        <f t="shared" si="2"/>
        <v>Baja</v>
      </c>
      <c r="BB34" s="128">
        <f>IFERROR(IF(AND(AQ33="Impacto",AQ34="Impacto"),(BB33-(+BB33*AV34)),IF(AND(AQ33="Impacto",AQ34="Probabilidad"),(BB33),IF(AND(AQ33="Probabilidad",AQ34="Impacto"),(BB33-(+BB33*AV34)),IF(AND(AQ33="Probabilidad",AQ34="Probabilidad"),(BB33))))),"")</f>
        <v>0.6</v>
      </c>
      <c r="BC34" s="129" t="str">
        <f t="shared" si="3"/>
        <v>Moderado</v>
      </c>
      <c r="BD34" s="73" t="str">
        <f>IF(AND(BA34&lt;&gt;"",BC34&lt;&gt;""),VLOOKUP(BA34&amp;BC34,'No Eliminar'!$P$3:$Q$27,2,FALSE),"")</f>
        <v>Moderada</v>
      </c>
      <c r="BE34" s="917"/>
      <c r="BF34" s="223" t="s">
        <v>472</v>
      </c>
      <c r="BG34" s="909" t="s">
        <v>473</v>
      </c>
      <c r="BH34" s="157" t="s">
        <v>437</v>
      </c>
      <c r="BI34" s="226">
        <v>44564</v>
      </c>
      <c r="BJ34" s="226">
        <v>44925</v>
      </c>
      <c r="BK34" s="130"/>
      <c r="BL34" s="914"/>
    </row>
    <row r="35" spans="2:64" ht="225.75" customHeight="1" thickBot="1" x14ac:dyDescent="0.35">
      <c r="B35" s="929"/>
      <c r="C35" s="884"/>
      <c r="D35" s="881"/>
      <c r="E35" s="878" t="s">
        <v>74</v>
      </c>
      <c r="F35" s="876" t="s">
        <v>245</v>
      </c>
      <c r="G35" s="874" t="s">
        <v>456</v>
      </c>
      <c r="H35" s="888" t="s">
        <v>68</v>
      </c>
      <c r="I35" s="888" t="s">
        <v>457</v>
      </c>
      <c r="J35" s="131" t="s">
        <v>458</v>
      </c>
      <c r="K35" s="894" t="s">
        <v>102</v>
      </c>
      <c r="L35" s="888" t="s">
        <v>70</v>
      </c>
      <c r="M35" s="892" t="str">
        <f t="shared" si="12"/>
        <v>Alta</v>
      </c>
      <c r="N35" s="890">
        <f t="shared" si="13"/>
        <v>0.8</v>
      </c>
      <c r="O35" s="147" t="s">
        <v>53</v>
      </c>
      <c r="P35" s="147" t="s">
        <v>53</v>
      </c>
      <c r="Q35" s="147" t="s">
        <v>53</v>
      </c>
      <c r="R35" s="147" t="s">
        <v>53</v>
      </c>
      <c r="S35" s="147" t="s">
        <v>53</v>
      </c>
      <c r="T35" s="147" t="s">
        <v>53</v>
      </c>
      <c r="U35" s="147" t="s">
        <v>53</v>
      </c>
      <c r="V35" s="147" t="s">
        <v>54</v>
      </c>
      <c r="W35" s="147" t="s">
        <v>54</v>
      </c>
      <c r="X35" s="147" t="s">
        <v>53</v>
      </c>
      <c r="Y35" s="147" t="s">
        <v>53</v>
      </c>
      <c r="Z35" s="147" t="s">
        <v>53</v>
      </c>
      <c r="AA35" s="147" t="s">
        <v>53</v>
      </c>
      <c r="AB35" s="147" t="s">
        <v>53</v>
      </c>
      <c r="AC35" s="147" t="s">
        <v>53</v>
      </c>
      <c r="AD35" s="147" t="s">
        <v>54</v>
      </c>
      <c r="AE35" s="147" t="s">
        <v>53</v>
      </c>
      <c r="AF35" s="147" t="s">
        <v>53</v>
      </c>
      <c r="AG35" s="147" t="s">
        <v>54</v>
      </c>
      <c r="AH35" s="101"/>
      <c r="AI35" s="888" t="s">
        <v>362</v>
      </c>
      <c r="AJ35" s="101"/>
      <c r="AK35" s="886" t="str">
        <f t="shared" si="9"/>
        <v>Moderado</v>
      </c>
      <c r="AL35" s="906">
        <f t="shared" si="15"/>
        <v>0.6</v>
      </c>
      <c r="AM35" s="918" t="str">
        <f>IF(AND(M35&lt;&gt;"",AK35&lt;&gt;""),VLOOKUP(M35&amp;AK35,'No Eliminar'!$P$3:$Q$27,2,FALSE),"")</f>
        <v>Alta</v>
      </c>
      <c r="AN35" s="809" t="s">
        <v>84</v>
      </c>
      <c r="AO35" s="315" t="s">
        <v>569</v>
      </c>
      <c r="AP35" s="450" t="s">
        <v>454</v>
      </c>
      <c r="AQ35" s="103" t="str">
        <f t="shared" si="1"/>
        <v>Probabilidad</v>
      </c>
      <c r="AR35" s="178" t="s">
        <v>61</v>
      </c>
      <c r="AS35" s="161">
        <f t="shared" si="10"/>
        <v>0.25</v>
      </c>
      <c r="AT35" s="178" t="s">
        <v>56</v>
      </c>
      <c r="AU35" s="161">
        <f t="shared" si="7"/>
        <v>0.15</v>
      </c>
      <c r="AV35" s="105">
        <f t="shared" si="8"/>
        <v>0.4</v>
      </c>
      <c r="AW35" s="178" t="s">
        <v>73</v>
      </c>
      <c r="AX35" s="178" t="s">
        <v>65</v>
      </c>
      <c r="AY35" s="178" t="s">
        <v>59</v>
      </c>
      <c r="AZ35" s="105">
        <f t="shared" si="11"/>
        <v>0.48</v>
      </c>
      <c r="BA35" s="106" t="str">
        <f t="shared" si="2"/>
        <v>Media</v>
      </c>
      <c r="BB35" s="105">
        <f t="shared" si="14"/>
        <v>0.6</v>
      </c>
      <c r="BC35" s="106" t="str">
        <f t="shared" si="3"/>
        <v>Moderado</v>
      </c>
      <c r="BD35" s="177" t="str">
        <f>IF(AND(BA35&lt;&gt;"",BC35&lt;&gt;""),VLOOKUP(BA35&amp;BC35,'No Eliminar'!$P$3:$Q$27,2,FALSE),"")</f>
        <v>Moderada</v>
      </c>
      <c r="BE35" s="896" t="s">
        <v>60</v>
      </c>
      <c r="BF35" s="225" t="s">
        <v>474</v>
      </c>
      <c r="BG35" s="156" t="s">
        <v>477</v>
      </c>
      <c r="BH35" s="131" t="s">
        <v>382</v>
      </c>
      <c r="BI35" s="224">
        <v>44564</v>
      </c>
      <c r="BJ35" s="224">
        <v>44925</v>
      </c>
      <c r="BK35" s="132"/>
      <c r="BL35" s="902" t="s">
        <v>462</v>
      </c>
    </row>
    <row r="36" spans="2:64" ht="93" customHeight="1" thickTop="1" x14ac:dyDescent="0.3">
      <c r="B36" s="929"/>
      <c r="C36" s="884"/>
      <c r="D36" s="881"/>
      <c r="E36" s="912"/>
      <c r="F36" s="911"/>
      <c r="G36" s="910"/>
      <c r="H36" s="909"/>
      <c r="I36" s="909"/>
      <c r="J36" s="197" t="s">
        <v>459</v>
      </c>
      <c r="K36" s="908"/>
      <c r="L36" s="909"/>
      <c r="M36" s="925"/>
      <c r="N36" s="924"/>
      <c r="O36" s="72" t="s">
        <v>53</v>
      </c>
      <c r="P36" s="72" t="s">
        <v>53</v>
      </c>
      <c r="Q36" s="72" t="s">
        <v>53</v>
      </c>
      <c r="R36" s="72" t="s">
        <v>53</v>
      </c>
      <c r="S36" s="72" t="s">
        <v>53</v>
      </c>
      <c r="T36" s="72" t="s">
        <v>53</v>
      </c>
      <c r="U36" s="72" t="s">
        <v>53</v>
      </c>
      <c r="V36" s="72" t="s">
        <v>54</v>
      </c>
      <c r="W36" s="72" t="s">
        <v>54</v>
      </c>
      <c r="X36" s="72" t="s">
        <v>53</v>
      </c>
      <c r="Y36" s="72" t="s">
        <v>53</v>
      </c>
      <c r="Z36" s="72" t="s">
        <v>53</v>
      </c>
      <c r="AA36" s="72" t="s">
        <v>53</v>
      </c>
      <c r="AB36" s="72" t="s">
        <v>53</v>
      </c>
      <c r="AC36" s="72" t="s">
        <v>53</v>
      </c>
      <c r="AD36" s="72" t="s">
        <v>54</v>
      </c>
      <c r="AE36" s="72" t="s">
        <v>53</v>
      </c>
      <c r="AF36" s="72" t="s">
        <v>53</v>
      </c>
      <c r="AG36" s="72" t="s">
        <v>54</v>
      </c>
      <c r="AH36" s="44"/>
      <c r="AI36" s="909"/>
      <c r="AJ36" s="44"/>
      <c r="AK36" s="922"/>
      <c r="AL36" s="921"/>
      <c r="AM36" s="919"/>
      <c r="AN36" s="970" t="s">
        <v>348</v>
      </c>
      <c r="AO36" s="1247" t="s">
        <v>570</v>
      </c>
      <c r="AP36" s="974" t="s">
        <v>461</v>
      </c>
      <c r="AQ36" s="1017" t="str">
        <f t="shared" si="1"/>
        <v>Probabilidad</v>
      </c>
      <c r="AR36" s="988" t="s">
        <v>61</v>
      </c>
      <c r="AS36" s="1019">
        <f t="shared" si="10"/>
        <v>0.25</v>
      </c>
      <c r="AT36" s="988" t="s">
        <v>56</v>
      </c>
      <c r="AU36" s="1019">
        <f t="shared" si="7"/>
        <v>0.15</v>
      </c>
      <c r="AV36" s="1013">
        <f t="shared" si="8"/>
        <v>0.4</v>
      </c>
      <c r="AW36" s="988" t="s">
        <v>73</v>
      </c>
      <c r="AX36" s="988" t="s">
        <v>65</v>
      </c>
      <c r="AY36" s="988" t="s">
        <v>59</v>
      </c>
      <c r="AZ36" s="1015">
        <f>IFERROR(IF(AND(AQ35="Probabilidad",AQ36="Probabilidad"),(AZ35-(+AZ35*AV36)),IF(AQ36="Probabilidad",(N35-(+N35*AV36)),IF(AQ36="Impacto",AZ35,""))),"")</f>
        <v>0.28799999999999998</v>
      </c>
      <c r="BA36" s="1012" t="str">
        <f t="shared" si="2"/>
        <v>Baja</v>
      </c>
      <c r="BB36" s="1013">
        <f>IFERROR(IF(AND(AQ35="Impacto",AQ36="Impacto"),(BB35-(+BB35*AV36)),IF(AND(AQ35="Impacto",AQ36="Probabilidad"),(BB35),IF(AND(AQ35="Probabilidad",AQ36="Impacto"),(BB35-(+BB35*AV36)),IF(AND(AQ35="Probabilidad",AQ36="Probabilidad"),(BB35))))),"")</f>
        <v>0.6</v>
      </c>
      <c r="BC36" s="1012" t="str">
        <f t="shared" si="3"/>
        <v>Moderado</v>
      </c>
      <c r="BD36" s="1014" t="str">
        <f>IF(AND(BA36&lt;&gt;"",BC36&lt;&gt;""),VLOOKUP(BA36&amp;BC36,'No Eliminar'!$P$3:$Q$27,2,FALSE),"")</f>
        <v>Moderada</v>
      </c>
      <c r="BE36" s="917"/>
      <c r="BF36" s="1010" t="s">
        <v>475</v>
      </c>
      <c r="BG36" s="985" t="s">
        <v>478</v>
      </c>
      <c r="BH36" s="915" t="s">
        <v>476</v>
      </c>
      <c r="BI36" s="916">
        <v>44564</v>
      </c>
      <c r="BJ36" s="916">
        <v>44925</v>
      </c>
      <c r="BK36" s="48"/>
      <c r="BL36" s="914"/>
    </row>
    <row r="37" spans="2:64" ht="159.75" customHeight="1" thickBot="1" x14ac:dyDescent="0.35">
      <c r="B37" s="930"/>
      <c r="C37" s="885"/>
      <c r="D37" s="882"/>
      <c r="E37" s="879"/>
      <c r="F37" s="877"/>
      <c r="G37" s="875"/>
      <c r="H37" s="889"/>
      <c r="I37" s="889"/>
      <c r="J37" s="198" t="s">
        <v>460</v>
      </c>
      <c r="K37" s="895"/>
      <c r="L37" s="889"/>
      <c r="M37" s="893"/>
      <c r="N37" s="891"/>
      <c r="O37" s="150" t="s">
        <v>53</v>
      </c>
      <c r="P37" s="150" t="s">
        <v>53</v>
      </c>
      <c r="Q37" s="150" t="s">
        <v>53</v>
      </c>
      <c r="R37" s="150" t="s">
        <v>53</v>
      </c>
      <c r="S37" s="150" t="s">
        <v>53</v>
      </c>
      <c r="T37" s="150" t="s">
        <v>53</v>
      </c>
      <c r="U37" s="150" t="s">
        <v>53</v>
      </c>
      <c r="V37" s="150" t="s">
        <v>54</v>
      </c>
      <c r="W37" s="150" t="s">
        <v>54</v>
      </c>
      <c r="X37" s="150" t="s">
        <v>53</v>
      </c>
      <c r="Y37" s="150" t="s">
        <v>53</v>
      </c>
      <c r="Z37" s="150" t="s">
        <v>53</v>
      </c>
      <c r="AA37" s="150" t="s">
        <v>53</v>
      </c>
      <c r="AB37" s="150" t="s">
        <v>53</v>
      </c>
      <c r="AC37" s="150" t="s">
        <v>53</v>
      </c>
      <c r="AD37" s="150" t="s">
        <v>54</v>
      </c>
      <c r="AE37" s="150" t="s">
        <v>53</v>
      </c>
      <c r="AF37" s="150" t="s">
        <v>53</v>
      </c>
      <c r="AG37" s="150" t="s">
        <v>54</v>
      </c>
      <c r="AH37" s="112"/>
      <c r="AI37" s="889"/>
      <c r="AJ37" s="112"/>
      <c r="AK37" s="887"/>
      <c r="AL37" s="907"/>
      <c r="AM37" s="920"/>
      <c r="AN37" s="971"/>
      <c r="AO37" s="1248"/>
      <c r="AP37" s="975"/>
      <c r="AQ37" s="1018"/>
      <c r="AR37" s="897"/>
      <c r="AS37" s="907"/>
      <c r="AT37" s="897"/>
      <c r="AU37" s="907"/>
      <c r="AV37" s="960"/>
      <c r="AW37" s="897"/>
      <c r="AX37" s="897"/>
      <c r="AY37" s="897"/>
      <c r="AZ37" s="1016"/>
      <c r="BA37" s="958"/>
      <c r="BB37" s="960"/>
      <c r="BC37" s="958"/>
      <c r="BD37" s="962"/>
      <c r="BE37" s="897"/>
      <c r="BF37" s="1011"/>
      <c r="BG37" s="889"/>
      <c r="BH37" s="899"/>
      <c r="BI37" s="901"/>
      <c r="BJ37" s="901"/>
      <c r="BK37" s="119"/>
      <c r="BL37" s="903"/>
    </row>
    <row r="38" spans="2:64" s="734" customFormat="1" ht="116.25" thickBot="1" x14ac:dyDescent="0.35">
      <c r="B38" s="928" t="s">
        <v>197</v>
      </c>
      <c r="C38" s="883" t="str">
        <f>VLOOKUP(B38,'No Eliminar'!B$3:D$18,2,FALSE)</f>
        <v>Establecer directrices relacionadas con obtener los beneficios legales que se otorgan durante la ejecución de la pena privativa de la libertad o el cumplimiento de la medida de aseguramiento a la población reclusa.</v>
      </c>
      <c r="D38" s="880" t="str">
        <f>VLOOKUP(B38,'No Eliminar'!B$3:E$18,4,FALSE)</f>
        <v>Ejecutar la planeación institucional en el marco de los valores del servicio público.</v>
      </c>
      <c r="E38" s="805" t="s">
        <v>74</v>
      </c>
      <c r="F38" s="665" t="s">
        <v>247</v>
      </c>
      <c r="G38" s="530" t="s">
        <v>1149</v>
      </c>
      <c r="H38" s="811" t="s">
        <v>68</v>
      </c>
      <c r="I38" s="811" t="s">
        <v>1150</v>
      </c>
      <c r="J38" s="811" t="s">
        <v>1151</v>
      </c>
      <c r="K38" s="812" t="s">
        <v>102</v>
      </c>
      <c r="L38" s="811" t="s">
        <v>168</v>
      </c>
      <c r="M38" s="813" t="str">
        <f t="shared" ref="M38:M41" si="21">IF(L38="Máximo 2 veces por año","Muy Baja", IF(L38="De 3 a 24 veces por año","Baja", IF(L38="De 24 a 500 veces por año","Media", IF(L38="De 500 veces al año y máximo 5000 veces por año","Alta",IF(L38="Más de 5000 veces por año","Muy Alta",";")))))</f>
        <v>Muy Baja</v>
      </c>
      <c r="N38" s="814">
        <f t="shared" ref="N38:N41" si="22">IF(M38="Muy Baja", 20%, IF(M38="Baja",40%, IF(M38="Media",60%, IF(M38="Alta",80%,IF(M38="Muy Alta",100%,"")))))</f>
        <v>0.2</v>
      </c>
      <c r="O38" s="815" t="s">
        <v>53</v>
      </c>
      <c r="P38" s="815" t="s">
        <v>53</v>
      </c>
      <c r="Q38" s="815" t="s">
        <v>53</v>
      </c>
      <c r="R38" s="815" t="s">
        <v>53</v>
      </c>
      <c r="S38" s="815" t="s">
        <v>53</v>
      </c>
      <c r="T38" s="815" t="s">
        <v>53</v>
      </c>
      <c r="U38" s="815" t="s">
        <v>53</v>
      </c>
      <c r="V38" s="815" t="s">
        <v>54</v>
      </c>
      <c r="W38" s="815" t="s">
        <v>54</v>
      </c>
      <c r="X38" s="815" t="s">
        <v>53</v>
      </c>
      <c r="Y38" s="815" t="s">
        <v>53</v>
      </c>
      <c r="Z38" s="815" t="s">
        <v>53</v>
      </c>
      <c r="AA38" s="815" t="s">
        <v>53</v>
      </c>
      <c r="AB38" s="815" t="s">
        <v>53</v>
      </c>
      <c r="AC38" s="815" t="s">
        <v>53</v>
      </c>
      <c r="AD38" s="815" t="s">
        <v>54</v>
      </c>
      <c r="AE38" s="815" t="s">
        <v>53</v>
      </c>
      <c r="AF38" s="815" t="s">
        <v>53</v>
      </c>
      <c r="AG38" s="815" t="s">
        <v>54</v>
      </c>
      <c r="AH38" s="816"/>
      <c r="AI38" s="811" t="s">
        <v>360</v>
      </c>
      <c r="AJ38" s="816"/>
      <c r="AK38" s="817" t="str">
        <f t="shared" ref="AK38:AK41" si="23">IF(AI38="Afectación menor a 10 SMLMV","Leve",IF(AI38="Entre 10 y 50 SMLMV","Menor",IF(AI38="Entre 50 y 100 SMLMV","Moderado",IF(AI38="Entre 100 y 500 SMLMV","Mayor",IF(AI38="Mayor a 500 SMLMV","Catastrófico",";")))))</f>
        <v>Leve</v>
      </c>
      <c r="AL38" s="818">
        <f t="shared" ref="AL38:AL40" si="24">IF(AK38="Leve", 20%, IF(AK38="Menor",40%, IF(AK38="Moderado",60%, IF(AK38="Mayor",80%,IF(AK38="Catastrófico",100%,"")))))</f>
        <v>0.2</v>
      </c>
      <c r="AM38" s="829" t="str">
        <f>IF(AND(M38&lt;&gt;"",AK38&lt;&gt;""),VLOOKUP(M38&amp;AK38,'No Eliminar'!$P$3:$Q$27,2,FALSE),"")</f>
        <v>Baja</v>
      </c>
      <c r="AN38" s="809" t="s">
        <v>84</v>
      </c>
      <c r="AO38" s="468" t="s">
        <v>1175</v>
      </c>
      <c r="AP38" s="858" t="s">
        <v>1173</v>
      </c>
      <c r="AQ38" s="819" t="str">
        <f t="shared" ref="AQ38:AQ42" si="25">IF(AR38="Preventivo","Probabilidad",IF(AR38="Detectivo","Probabilidad","Impacto"))</f>
        <v>Probabilidad</v>
      </c>
      <c r="AR38" s="820" t="s">
        <v>62</v>
      </c>
      <c r="AS38" s="818">
        <f t="shared" ref="AS38:AS42" si="26">IF(AR38="Preventivo", 25%, IF(AR38="Detectivo",15%, IF(AR38="Correctivo",10%,IF(AR38="No se tienen controles para aplicar al impacto","No Aplica",""))))</f>
        <v>0.15</v>
      </c>
      <c r="AT38" s="820" t="s">
        <v>56</v>
      </c>
      <c r="AU38" s="818">
        <f t="shared" ref="AU38:AU42" si="27">IF(AT38="Automático", 25%, IF(AT38="Manual",15%,IF(AT38="No Aplica", "No Aplica","")))</f>
        <v>0.15</v>
      </c>
      <c r="AV38" s="821">
        <f t="shared" ref="AV38:AV40" si="28">AS38+AU38</f>
        <v>0.3</v>
      </c>
      <c r="AW38" s="820" t="s">
        <v>73</v>
      </c>
      <c r="AX38" s="820" t="s">
        <v>58</v>
      </c>
      <c r="AY38" s="820" t="s">
        <v>59</v>
      </c>
      <c r="AZ38" s="821">
        <f t="shared" ref="AZ38:AZ40" si="29">IFERROR(IF(AQ38="Probabilidad",(N38-(+N38*AV38)),IF(AQ38="Impacto",N38,"")),"")</f>
        <v>0.14000000000000001</v>
      </c>
      <c r="BA38" s="822" t="str">
        <f t="shared" ref="BA38:BA42" si="30">IF(AZ38&lt;=20%, "Muy Baja", IF(AZ38&lt;=40%,"Baja", IF(AZ38&lt;=60%,"Media",IF(AZ38&lt;=80%,"Alta","Muy Alta"))))</f>
        <v>Muy Baja</v>
      </c>
      <c r="BB38" s="821">
        <f t="shared" ref="BB38:BB40" si="31">IF(AQ38="Impacto",(AL38-(+AL38*AV38)),AL38)</f>
        <v>0.2</v>
      </c>
      <c r="BC38" s="822" t="str">
        <f t="shared" ref="BC38:BC42" si="32">IF(BB38&lt;=20%, "Leve", IF(BB38&lt;=40%,"Menor", IF(BB38&lt;=60%,"Moderado",IF(BB38&lt;=80%,"Mayor","Catastrófico"))))</f>
        <v>Leve</v>
      </c>
      <c r="BD38" s="823" t="str">
        <f>IF(AND(BA38&lt;&gt;"",BC38&lt;&gt;""),VLOOKUP(BA38&amp;BC38,'No Eliminar'!$P$3:$Q$27,2,FALSE),"")</f>
        <v>Baja</v>
      </c>
      <c r="BE38" s="820" t="s">
        <v>115</v>
      </c>
      <c r="BF38" s="845" t="s">
        <v>389</v>
      </c>
      <c r="BG38" s="845" t="s">
        <v>389</v>
      </c>
      <c r="BH38" s="845" t="s">
        <v>389</v>
      </c>
      <c r="BI38" s="845" t="s">
        <v>389</v>
      </c>
      <c r="BJ38" s="845" t="s">
        <v>389</v>
      </c>
      <c r="BK38" s="839"/>
      <c r="BL38" s="825" t="s">
        <v>1174</v>
      </c>
    </row>
    <row r="39" spans="2:64" s="734" customFormat="1" ht="173.25" thickBot="1" x14ac:dyDescent="0.35">
      <c r="B39" s="929"/>
      <c r="C39" s="884"/>
      <c r="D39" s="881"/>
      <c r="E39" s="842" t="s">
        <v>74</v>
      </c>
      <c r="F39" s="665" t="s">
        <v>249</v>
      </c>
      <c r="G39" s="530" t="s">
        <v>1178</v>
      </c>
      <c r="H39" s="811" t="s">
        <v>68</v>
      </c>
      <c r="I39" s="811" t="s">
        <v>1179</v>
      </c>
      <c r="J39" s="811" t="s">
        <v>1180</v>
      </c>
      <c r="K39" s="812" t="s">
        <v>102</v>
      </c>
      <c r="L39" s="811" t="s">
        <v>64</v>
      </c>
      <c r="M39" s="813" t="str">
        <f t="shared" si="21"/>
        <v>Media</v>
      </c>
      <c r="N39" s="814">
        <f t="shared" si="22"/>
        <v>0.6</v>
      </c>
      <c r="O39" s="815" t="s">
        <v>53</v>
      </c>
      <c r="P39" s="815" t="s">
        <v>53</v>
      </c>
      <c r="Q39" s="815" t="s">
        <v>53</v>
      </c>
      <c r="R39" s="815" t="s">
        <v>53</v>
      </c>
      <c r="S39" s="815" t="s">
        <v>53</v>
      </c>
      <c r="T39" s="815" t="s">
        <v>53</v>
      </c>
      <c r="U39" s="815" t="s">
        <v>53</v>
      </c>
      <c r="V39" s="815" t="s">
        <v>54</v>
      </c>
      <c r="W39" s="815" t="s">
        <v>54</v>
      </c>
      <c r="X39" s="815" t="s">
        <v>53</v>
      </c>
      <c r="Y39" s="815" t="s">
        <v>53</v>
      </c>
      <c r="Z39" s="815" t="s">
        <v>53</v>
      </c>
      <c r="AA39" s="815" t="s">
        <v>53</v>
      </c>
      <c r="AB39" s="815" t="s">
        <v>53</v>
      </c>
      <c r="AC39" s="815" t="s">
        <v>53</v>
      </c>
      <c r="AD39" s="815" t="s">
        <v>54</v>
      </c>
      <c r="AE39" s="815" t="s">
        <v>53</v>
      </c>
      <c r="AF39" s="815" t="s">
        <v>53</v>
      </c>
      <c r="AG39" s="815" t="s">
        <v>54</v>
      </c>
      <c r="AH39" s="816"/>
      <c r="AI39" s="811" t="s">
        <v>360</v>
      </c>
      <c r="AJ39" s="816"/>
      <c r="AK39" s="817" t="str">
        <f t="shared" si="23"/>
        <v>Leve</v>
      </c>
      <c r="AL39" s="818">
        <f t="shared" si="24"/>
        <v>0.2</v>
      </c>
      <c r="AM39" s="829" t="str">
        <f>IF(AND(M39&lt;&gt;"",AK39&lt;&gt;""),VLOOKUP(M39&amp;AK39,'No Eliminar'!$P$3:$Q$27,2,FALSE),"")</f>
        <v>Moderada</v>
      </c>
      <c r="AN39" s="809" t="s">
        <v>84</v>
      </c>
      <c r="AO39" s="863" t="s">
        <v>1181</v>
      </c>
      <c r="AP39" s="858" t="s">
        <v>1182</v>
      </c>
      <c r="AQ39" s="819" t="str">
        <f t="shared" si="25"/>
        <v>Probabilidad</v>
      </c>
      <c r="AR39" s="820" t="s">
        <v>62</v>
      </c>
      <c r="AS39" s="818">
        <f t="shared" si="26"/>
        <v>0.15</v>
      </c>
      <c r="AT39" s="820" t="s">
        <v>56</v>
      </c>
      <c r="AU39" s="818">
        <f t="shared" si="27"/>
        <v>0.15</v>
      </c>
      <c r="AV39" s="821">
        <f t="shared" si="28"/>
        <v>0.3</v>
      </c>
      <c r="AW39" s="820" t="s">
        <v>57</v>
      </c>
      <c r="AX39" s="820" t="s">
        <v>58</v>
      </c>
      <c r="AY39" s="820" t="s">
        <v>59</v>
      </c>
      <c r="AZ39" s="821">
        <f t="shared" si="29"/>
        <v>0.42</v>
      </c>
      <c r="BA39" s="822" t="str">
        <f t="shared" si="30"/>
        <v>Media</v>
      </c>
      <c r="BB39" s="821">
        <f t="shared" si="31"/>
        <v>0.2</v>
      </c>
      <c r="BC39" s="822" t="str">
        <f t="shared" si="32"/>
        <v>Leve</v>
      </c>
      <c r="BD39" s="823" t="str">
        <f>IF(AND(BA39&lt;&gt;"",BC39&lt;&gt;""),VLOOKUP(BA39&amp;BC39,'No Eliminar'!$P$3:$Q$27,2,FALSE),"")</f>
        <v>Moderada</v>
      </c>
      <c r="BE39" s="820" t="s">
        <v>60</v>
      </c>
      <c r="BF39" s="811" t="s">
        <v>1183</v>
      </c>
      <c r="BG39" s="811" t="s">
        <v>388</v>
      </c>
      <c r="BH39" s="845" t="s">
        <v>437</v>
      </c>
      <c r="BI39" s="486">
        <v>44593</v>
      </c>
      <c r="BJ39" s="486">
        <v>44926</v>
      </c>
      <c r="BK39" s="839"/>
      <c r="BL39" s="825" t="s">
        <v>1184</v>
      </c>
    </row>
    <row r="40" spans="2:64" s="734" customFormat="1" ht="116.25" thickBot="1" x14ac:dyDescent="0.35">
      <c r="B40" s="929"/>
      <c r="C40" s="884"/>
      <c r="D40" s="881"/>
      <c r="E40" s="1345" t="s">
        <v>74</v>
      </c>
      <c r="F40" s="844" t="s">
        <v>250</v>
      </c>
      <c r="G40" s="855" t="s">
        <v>1187</v>
      </c>
      <c r="H40" s="852" t="s">
        <v>68</v>
      </c>
      <c r="I40" s="852" t="s">
        <v>1185</v>
      </c>
      <c r="J40" s="852" t="s">
        <v>1186</v>
      </c>
      <c r="K40" s="853" t="s">
        <v>102</v>
      </c>
      <c r="L40" s="852" t="s">
        <v>168</v>
      </c>
      <c r="M40" s="835" t="str">
        <f t="shared" si="21"/>
        <v>Muy Baja</v>
      </c>
      <c r="N40" s="836">
        <f t="shared" si="22"/>
        <v>0.2</v>
      </c>
      <c r="O40" s="837" t="s">
        <v>53</v>
      </c>
      <c r="P40" s="837" t="s">
        <v>53</v>
      </c>
      <c r="Q40" s="837" t="s">
        <v>53</v>
      </c>
      <c r="R40" s="837" t="s">
        <v>53</v>
      </c>
      <c r="S40" s="837" t="s">
        <v>53</v>
      </c>
      <c r="T40" s="837" t="s">
        <v>53</v>
      </c>
      <c r="U40" s="837" t="s">
        <v>53</v>
      </c>
      <c r="V40" s="837" t="s">
        <v>54</v>
      </c>
      <c r="W40" s="837" t="s">
        <v>54</v>
      </c>
      <c r="X40" s="837" t="s">
        <v>53</v>
      </c>
      <c r="Y40" s="837" t="s">
        <v>53</v>
      </c>
      <c r="Z40" s="837" t="s">
        <v>53</v>
      </c>
      <c r="AA40" s="837" t="s">
        <v>53</v>
      </c>
      <c r="AB40" s="837" t="s">
        <v>53</v>
      </c>
      <c r="AC40" s="837" t="s">
        <v>53</v>
      </c>
      <c r="AD40" s="837" t="s">
        <v>54</v>
      </c>
      <c r="AE40" s="837" t="s">
        <v>53</v>
      </c>
      <c r="AF40" s="837" t="s">
        <v>53</v>
      </c>
      <c r="AG40" s="837" t="s">
        <v>54</v>
      </c>
      <c r="AH40" s="838"/>
      <c r="AI40" s="852" t="s">
        <v>360</v>
      </c>
      <c r="AJ40" s="838"/>
      <c r="AK40" s="750" t="str">
        <f t="shared" si="23"/>
        <v>Leve</v>
      </c>
      <c r="AL40" s="749">
        <f t="shared" si="24"/>
        <v>0.2</v>
      </c>
      <c r="AM40" s="856" t="str">
        <f>IF(AND(M40&lt;&gt;"",AK40&lt;&gt;""),VLOOKUP(M40&amp;AK40,'No Eliminar'!$P$3:$Q$27,2,FALSE),"")</f>
        <v>Baja</v>
      </c>
      <c r="AN40" s="810" t="s">
        <v>84</v>
      </c>
      <c r="AO40" s="1346" t="s">
        <v>1242</v>
      </c>
      <c r="AP40" s="858" t="s">
        <v>1188</v>
      </c>
      <c r="AQ40" s="819" t="str">
        <f t="shared" si="25"/>
        <v>Probabilidad</v>
      </c>
      <c r="AR40" s="820" t="s">
        <v>61</v>
      </c>
      <c r="AS40" s="818">
        <f t="shared" si="26"/>
        <v>0.25</v>
      </c>
      <c r="AT40" s="820" t="s">
        <v>56</v>
      </c>
      <c r="AU40" s="818">
        <f t="shared" si="27"/>
        <v>0.15</v>
      </c>
      <c r="AV40" s="821">
        <f t="shared" si="28"/>
        <v>0.4</v>
      </c>
      <c r="AW40" s="820" t="s">
        <v>57</v>
      </c>
      <c r="AX40" s="820" t="s">
        <v>58</v>
      </c>
      <c r="AY40" s="820" t="s">
        <v>59</v>
      </c>
      <c r="AZ40" s="821">
        <f t="shared" si="29"/>
        <v>0.12</v>
      </c>
      <c r="BA40" s="822" t="str">
        <f t="shared" si="30"/>
        <v>Muy Baja</v>
      </c>
      <c r="BB40" s="821">
        <f t="shared" si="31"/>
        <v>0.2</v>
      </c>
      <c r="BC40" s="822" t="str">
        <f t="shared" si="32"/>
        <v>Leve</v>
      </c>
      <c r="BD40" s="823" t="str">
        <f>IF(AND(BA40&lt;&gt;"",BC40&lt;&gt;""),VLOOKUP(BA40&amp;BC40,'No Eliminar'!$P$3:$Q$27,2,FALSE),"")</f>
        <v>Baja</v>
      </c>
      <c r="BE40" s="820" t="s">
        <v>115</v>
      </c>
      <c r="BF40" s="811" t="s">
        <v>1189</v>
      </c>
      <c r="BG40" s="811" t="s">
        <v>1188</v>
      </c>
      <c r="BH40" s="845" t="s">
        <v>397</v>
      </c>
      <c r="BI40" s="486">
        <v>44593</v>
      </c>
      <c r="BJ40" s="486">
        <v>44915</v>
      </c>
      <c r="BK40" s="846"/>
      <c r="BL40" s="825" t="s">
        <v>1190</v>
      </c>
    </row>
    <row r="41" spans="2:64" s="734" customFormat="1" ht="99.75" thickBot="1" x14ac:dyDescent="0.35">
      <c r="B41" s="929"/>
      <c r="C41" s="884"/>
      <c r="D41" s="881"/>
      <c r="E41" s="878" t="s">
        <v>74</v>
      </c>
      <c r="F41" s="876" t="s">
        <v>251</v>
      </c>
      <c r="G41" s="874" t="s">
        <v>1192</v>
      </c>
      <c r="H41" s="888" t="s">
        <v>51</v>
      </c>
      <c r="I41" s="888" t="s">
        <v>1191</v>
      </c>
      <c r="J41" s="793" t="s">
        <v>1193</v>
      </c>
      <c r="K41" s="805" t="s">
        <v>356</v>
      </c>
      <c r="L41" s="888" t="s">
        <v>64</v>
      </c>
      <c r="M41" s="892" t="str">
        <f t="shared" si="21"/>
        <v>Media</v>
      </c>
      <c r="N41" s="890">
        <f t="shared" si="22"/>
        <v>0.6</v>
      </c>
      <c r="O41" s="763" t="s">
        <v>53</v>
      </c>
      <c r="P41" s="763" t="s">
        <v>53</v>
      </c>
      <c r="Q41" s="763" t="s">
        <v>53</v>
      </c>
      <c r="R41" s="763" t="s">
        <v>53</v>
      </c>
      <c r="S41" s="763" t="s">
        <v>53</v>
      </c>
      <c r="T41" s="763" t="s">
        <v>53</v>
      </c>
      <c r="U41" s="763" t="s">
        <v>53</v>
      </c>
      <c r="V41" s="763" t="s">
        <v>54</v>
      </c>
      <c r="W41" s="763" t="s">
        <v>54</v>
      </c>
      <c r="X41" s="763" t="s">
        <v>53</v>
      </c>
      <c r="Y41" s="763" t="s">
        <v>53</v>
      </c>
      <c r="Z41" s="763" t="s">
        <v>53</v>
      </c>
      <c r="AA41" s="763" t="s">
        <v>53</v>
      </c>
      <c r="AB41" s="763" t="s">
        <v>53</v>
      </c>
      <c r="AC41" s="763" t="s">
        <v>53</v>
      </c>
      <c r="AD41" s="763" t="s">
        <v>54</v>
      </c>
      <c r="AE41" s="763" t="s">
        <v>53</v>
      </c>
      <c r="AF41" s="763" t="s">
        <v>53</v>
      </c>
      <c r="AG41" s="763" t="s">
        <v>54</v>
      </c>
      <c r="AH41" s="764"/>
      <c r="AI41" s="888" t="s">
        <v>360</v>
      </c>
      <c r="AJ41" s="764"/>
      <c r="AK41" s="886" t="str">
        <f t="shared" si="23"/>
        <v>Leve</v>
      </c>
      <c r="AL41" s="906">
        <f>IF(AK41="Leve", 20%, IF(AK41="Menor",40%, IF(AK41="Moderado",60%, IF(AK41="Mayor",80%,IF(AK41="Catastrófico",100%,"")))))</f>
        <v>0.2</v>
      </c>
      <c r="AM41" s="918" t="str">
        <f>IF(AND(M41&lt;&gt;"",AK41&lt;&gt;""),VLOOKUP(M41&amp;AK41,'No Eliminar'!$P$3:$Q$27,2,FALSE),"")</f>
        <v>Moderada</v>
      </c>
      <c r="AN41" s="809" t="s">
        <v>84</v>
      </c>
      <c r="AO41" s="1249" t="s">
        <v>1197</v>
      </c>
      <c r="AP41" s="861" t="s">
        <v>1195</v>
      </c>
      <c r="AQ41" s="765" t="str">
        <f t="shared" si="25"/>
        <v>Probabilidad</v>
      </c>
      <c r="AR41" s="781" t="s">
        <v>61</v>
      </c>
      <c r="AS41" s="766">
        <f t="shared" si="26"/>
        <v>0.25</v>
      </c>
      <c r="AT41" s="781" t="s">
        <v>56</v>
      </c>
      <c r="AU41" s="766">
        <f t="shared" si="27"/>
        <v>0.15</v>
      </c>
      <c r="AV41" s="767">
        <f>AS41+AU41</f>
        <v>0.4</v>
      </c>
      <c r="AW41" s="781" t="s">
        <v>57</v>
      </c>
      <c r="AX41" s="781" t="s">
        <v>58</v>
      </c>
      <c r="AY41" s="781" t="s">
        <v>59</v>
      </c>
      <c r="AZ41" s="767">
        <f>IFERROR(IF(AQ41="Probabilidad",(N41-(+N41*AV41)),IF(AQ41="Impacto",N41,"")),"")</f>
        <v>0.36</v>
      </c>
      <c r="BA41" s="768" t="str">
        <f t="shared" si="30"/>
        <v>Baja</v>
      </c>
      <c r="BB41" s="767">
        <f>IF(AQ41="Impacto",(AL41-(+AL41*AV41)),AL41)</f>
        <v>0.2</v>
      </c>
      <c r="BC41" s="768" t="str">
        <f t="shared" si="32"/>
        <v>Leve</v>
      </c>
      <c r="BD41" s="769" t="str">
        <f>IF(AND(BA41&lt;&gt;"",BC41&lt;&gt;""),VLOOKUP(BA41&amp;BC41,'No Eliminar'!$P$3:$Q$27,2,FALSE),"")</f>
        <v>Baja</v>
      </c>
      <c r="BE41" s="781" t="s">
        <v>115</v>
      </c>
      <c r="BF41" s="793" t="s">
        <v>389</v>
      </c>
      <c r="BG41" s="793" t="s">
        <v>389</v>
      </c>
      <c r="BH41" s="793" t="s">
        <v>389</v>
      </c>
      <c r="BI41" s="793" t="s">
        <v>389</v>
      </c>
      <c r="BJ41" s="793" t="s">
        <v>389</v>
      </c>
      <c r="BK41" s="803"/>
      <c r="BL41" s="902" t="s">
        <v>1198</v>
      </c>
    </row>
    <row r="42" spans="2:64" s="734" customFormat="1" ht="116.25" thickBot="1" x14ac:dyDescent="0.35">
      <c r="B42" s="930"/>
      <c r="C42" s="885"/>
      <c r="D42" s="882"/>
      <c r="E42" s="879"/>
      <c r="F42" s="877"/>
      <c r="G42" s="875"/>
      <c r="H42" s="889"/>
      <c r="I42" s="889"/>
      <c r="J42" s="771" t="s">
        <v>1194</v>
      </c>
      <c r="K42" s="770" t="s">
        <v>357</v>
      </c>
      <c r="L42" s="889"/>
      <c r="M42" s="893"/>
      <c r="N42" s="891"/>
      <c r="O42" s="796"/>
      <c r="P42" s="796"/>
      <c r="Q42" s="796"/>
      <c r="R42" s="796"/>
      <c r="S42" s="796"/>
      <c r="T42" s="796"/>
      <c r="U42" s="796"/>
      <c r="V42" s="796"/>
      <c r="W42" s="796"/>
      <c r="X42" s="796"/>
      <c r="Y42" s="796"/>
      <c r="Z42" s="796"/>
      <c r="AA42" s="796"/>
      <c r="AB42" s="796"/>
      <c r="AC42" s="796"/>
      <c r="AD42" s="796"/>
      <c r="AE42" s="796"/>
      <c r="AF42" s="796"/>
      <c r="AG42" s="796"/>
      <c r="AH42" s="797"/>
      <c r="AI42" s="889"/>
      <c r="AJ42" s="797"/>
      <c r="AK42" s="887"/>
      <c r="AL42" s="907"/>
      <c r="AM42" s="920"/>
      <c r="AN42" s="809" t="s">
        <v>348</v>
      </c>
      <c r="AO42" s="1250" t="s">
        <v>1196</v>
      </c>
      <c r="AP42" s="861" t="s">
        <v>1195</v>
      </c>
      <c r="AQ42" s="798" t="str">
        <f t="shared" si="25"/>
        <v>Probabilidad</v>
      </c>
      <c r="AR42" s="792" t="s">
        <v>61</v>
      </c>
      <c r="AS42" s="774">
        <f t="shared" si="26"/>
        <v>0.25</v>
      </c>
      <c r="AT42" s="792" t="s">
        <v>56</v>
      </c>
      <c r="AU42" s="774">
        <f t="shared" si="27"/>
        <v>0.15</v>
      </c>
      <c r="AV42" s="799">
        <f>AS42+AU42</f>
        <v>0.4</v>
      </c>
      <c r="AW42" s="792" t="s">
        <v>57</v>
      </c>
      <c r="AX42" s="792" t="s">
        <v>58</v>
      </c>
      <c r="AY42" s="792" t="s">
        <v>59</v>
      </c>
      <c r="AZ42" s="794">
        <f>IFERROR(IF(AND(AQ41="Probabilidad",AQ42="Probabilidad"),(AZ41-(+AZ41*AV42)),IF(AQ42="Probabilidad",(N41-(+N41*AV42)),IF(AQ42="Impacto",AZ41,""))),"")</f>
        <v>0.216</v>
      </c>
      <c r="BA42" s="800" t="str">
        <f t="shared" si="30"/>
        <v>Baja</v>
      </c>
      <c r="BB42" s="777">
        <f>IFERROR(IF(AND(AQ41="Impacto",AQ42="Impacto"),(BB41-(+BB41*AV42)),IF(AND(AQ41="Impacto",AQ42="Probabilidad"),(BB41),IF(AND(AQ41="Probabilidad",AQ42="Impacto"),(BB41-(+BB41*AV42)),IF(AND(AQ41="Probabilidad",AQ42="Probabilidad"),(BB41))))),"")</f>
        <v>0.2</v>
      </c>
      <c r="BC42" s="800" t="str">
        <f t="shared" si="32"/>
        <v>Leve</v>
      </c>
      <c r="BD42" s="795" t="str">
        <f>IF(AND(BA42&lt;&gt;"",BC42&lt;&gt;""),VLOOKUP(BA42&amp;BC42,'No Eliminar'!$P$3:$Q$27,2,FALSE),"")</f>
        <v>Baja</v>
      </c>
      <c r="BE42" s="792" t="s">
        <v>115</v>
      </c>
      <c r="BF42" s="771" t="s">
        <v>389</v>
      </c>
      <c r="BG42" s="771" t="s">
        <v>389</v>
      </c>
      <c r="BH42" s="771" t="s">
        <v>389</v>
      </c>
      <c r="BI42" s="771" t="s">
        <v>389</v>
      </c>
      <c r="BJ42" s="771" t="s">
        <v>389</v>
      </c>
      <c r="BK42" s="804"/>
      <c r="BL42" s="903"/>
    </row>
    <row r="43" spans="2:64" ht="232.5" thickBot="1" x14ac:dyDescent="0.35">
      <c r="B43" s="483" t="s">
        <v>199</v>
      </c>
      <c r="C43" s="482" t="str">
        <f>VLOOKUP(B43,'No Eliminar'!B$3:D$18,2,FALSE)</f>
        <v>Realizar la formación, capacitación, inducción, instrucción, entrenamiento y reentrenamiento a los actores del Sistema Nacional Penitenciario que así lo requiera y las investigaciones a este ámbito en forma eficiente.</v>
      </c>
      <c r="D43" s="246" t="str">
        <f>VLOOKUP(B43,'No Eliminar'!B$3:E$18,4,FALSE)</f>
        <v>Gestionar un talento humano idóneo, comprometido y transparente, que contribuya al cumplimiento de la misión institucional y los fines del Estado, y alcance su propio desarrollo personal y laboral.</v>
      </c>
      <c r="E43" s="247" t="s">
        <v>74</v>
      </c>
      <c r="F43" s="680" t="s">
        <v>252</v>
      </c>
      <c r="G43" s="530" t="s">
        <v>482</v>
      </c>
      <c r="H43" s="229" t="s">
        <v>51</v>
      </c>
      <c r="I43" s="229" t="s">
        <v>483</v>
      </c>
      <c r="J43" s="229" t="s">
        <v>484</v>
      </c>
      <c r="K43" s="230" t="s">
        <v>102</v>
      </c>
      <c r="L43" s="229" t="s">
        <v>72</v>
      </c>
      <c r="M43" s="231" t="str">
        <f t="shared" si="12"/>
        <v>Baja</v>
      </c>
      <c r="N43" s="232">
        <f t="shared" si="13"/>
        <v>0.4</v>
      </c>
      <c r="O43" s="233" t="s">
        <v>53</v>
      </c>
      <c r="P43" s="233" t="s">
        <v>53</v>
      </c>
      <c r="Q43" s="233" t="s">
        <v>53</v>
      </c>
      <c r="R43" s="233" t="s">
        <v>53</v>
      </c>
      <c r="S43" s="233" t="s">
        <v>53</v>
      </c>
      <c r="T43" s="233" t="s">
        <v>53</v>
      </c>
      <c r="U43" s="233" t="s">
        <v>53</v>
      </c>
      <c r="V43" s="233" t="s">
        <v>54</v>
      </c>
      <c r="W43" s="233" t="s">
        <v>54</v>
      </c>
      <c r="X43" s="233" t="s">
        <v>53</v>
      </c>
      <c r="Y43" s="233" t="s">
        <v>53</v>
      </c>
      <c r="Z43" s="233" t="s">
        <v>53</v>
      </c>
      <c r="AA43" s="233" t="s">
        <v>53</v>
      </c>
      <c r="AB43" s="233" t="s">
        <v>53</v>
      </c>
      <c r="AC43" s="233" t="s">
        <v>53</v>
      </c>
      <c r="AD43" s="233" t="s">
        <v>54</v>
      </c>
      <c r="AE43" s="233" t="s">
        <v>53</v>
      </c>
      <c r="AF43" s="233" t="s">
        <v>53</v>
      </c>
      <c r="AG43" s="233" t="s">
        <v>54</v>
      </c>
      <c r="AH43" s="234"/>
      <c r="AI43" s="229" t="s">
        <v>362</v>
      </c>
      <c r="AJ43" s="234"/>
      <c r="AK43" s="235" t="str">
        <f t="shared" si="9"/>
        <v>Moderado</v>
      </c>
      <c r="AL43" s="236">
        <f t="shared" si="15"/>
        <v>0.6</v>
      </c>
      <c r="AM43" s="261" t="str">
        <f>IF(AND(M43&lt;&gt;"",AK43&lt;&gt;""),VLOOKUP(M43&amp;AK43,'No Eliminar'!$P$3:$Q$27,2,FALSE),"")</f>
        <v>Moderada</v>
      </c>
      <c r="AN43" s="809" t="s">
        <v>84</v>
      </c>
      <c r="AO43" s="313" t="s">
        <v>571</v>
      </c>
      <c r="AP43" s="450" t="s">
        <v>485</v>
      </c>
      <c r="AQ43" s="237" t="str">
        <f t="shared" si="1"/>
        <v>Probabilidad</v>
      </c>
      <c r="AR43" s="238" t="s">
        <v>61</v>
      </c>
      <c r="AS43" s="236">
        <f t="shared" si="10"/>
        <v>0.25</v>
      </c>
      <c r="AT43" s="238" t="s">
        <v>56</v>
      </c>
      <c r="AU43" s="236">
        <f t="shared" si="7"/>
        <v>0.15</v>
      </c>
      <c r="AV43" s="239">
        <f t="shared" si="8"/>
        <v>0.4</v>
      </c>
      <c r="AW43" s="238" t="s">
        <v>57</v>
      </c>
      <c r="AX43" s="238" t="s">
        <v>58</v>
      </c>
      <c r="AY43" s="238" t="s">
        <v>59</v>
      </c>
      <c r="AZ43" s="239">
        <f t="shared" si="11"/>
        <v>0.24</v>
      </c>
      <c r="BA43" s="240" t="str">
        <f t="shared" si="2"/>
        <v>Baja</v>
      </c>
      <c r="BB43" s="239">
        <f t="shared" si="14"/>
        <v>0.6</v>
      </c>
      <c r="BC43" s="240" t="str">
        <f t="shared" si="3"/>
        <v>Moderado</v>
      </c>
      <c r="BD43" s="241" t="str">
        <f>IF(AND(BA43&lt;&gt;"",BC43&lt;&gt;""),VLOOKUP(BA43&amp;BC43,'No Eliminar'!$P$3:$Q$27,2,FALSE),"")</f>
        <v>Moderada</v>
      </c>
      <c r="BE43" s="238" t="s">
        <v>60</v>
      </c>
      <c r="BF43" s="242" t="s">
        <v>486</v>
      </c>
      <c r="BG43" s="229" t="s">
        <v>487</v>
      </c>
      <c r="BH43" s="229" t="s">
        <v>488</v>
      </c>
      <c r="BI43" s="243">
        <v>44713</v>
      </c>
      <c r="BJ43" s="243">
        <v>44895</v>
      </c>
      <c r="BK43" s="229"/>
      <c r="BL43" s="244" t="s">
        <v>489</v>
      </c>
    </row>
    <row r="44" spans="2:64" ht="243" customHeight="1" thickBot="1" x14ac:dyDescent="0.35">
      <c r="B44" s="928" t="s">
        <v>194</v>
      </c>
      <c r="C44" s="994" t="str">
        <f>VLOOKUP(B44,'No Eliminar'!B$3:D$18,2,FALSE)</f>
        <v>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v>
      </c>
      <c r="D44" s="1001" t="str">
        <f>VLOOKUP(B44,'No Eliminar'!B$3:E$18,4,FALSE)</f>
        <v>Garantizar el orden y la disciplina en los establecimientos de reclusión, el cumplimiento de las penas y las medidas de detención preventiva, todo en el marco del respeto de los derechos humanos y la dignidad de las personas privadas de la libertad, los v</v>
      </c>
      <c r="E44" s="923" t="s">
        <v>74</v>
      </c>
      <c r="F44" s="876" t="s">
        <v>256</v>
      </c>
      <c r="G44" s="1087" t="s">
        <v>525</v>
      </c>
      <c r="H44" s="1093" t="s">
        <v>68</v>
      </c>
      <c r="I44" s="1089" t="s">
        <v>520</v>
      </c>
      <c r="J44" s="1089" t="s">
        <v>521</v>
      </c>
      <c r="K44" s="1089" t="s">
        <v>356</v>
      </c>
      <c r="L44" s="888" t="s">
        <v>64</v>
      </c>
      <c r="M44" s="892" t="str">
        <f t="shared" si="12"/>
        <v>Media</v>
      </c>
      <c r="N44" s="890">
        <f>IF(M44="Muy Baja", 20%, IF(M44="Baja",40%, IF(M44="Media",60%, IF(M44="Alta",80%,IF(M44="Muy Alta",100%,"")))))</f>
        <v>0.6</v>
      </c>
      <c r="O44" s="202" t="s">
        <v>53</v>
      </c>
      <c r="P44" s="202" t="s">
        <v>53</v>
      </c>
      <c r="Q44" s="202" t="s">
        <v>53</v>
      </c>
      <c r="R44" s="202" t="s">
        <v>53</v>
      </c>
      <c r="S44" s="202" t="s">
        <v>53</v>
      </c>
      <c r="T44" s="202" t="s">
        <v>53</v>
      </c>
      <c r="U44" s="202" t="s">
        <v>53</v>
      </c>
      <c r="V44" s="202" t="s">
        <v>54</v>
      </c>
      <c r="W44" s="202" t="s">
        <v>54</v>
      </c>
      <c r="X44" s="202" t="s">
        <v>53</v>
      </c>
      <c r="Y44" s="202" t="s">
        <v>53</v>
      </c>
      <c r="Z44" s="202" t="s">
        <v>53</v>
      </c>
      <c r="AA44" s="202" t="s">
        <v>53</v>
      </c>
      <c r="AB44" s="202" t="s">
        <v>53</v>
      </c>
      <c r="AC44" s="202" t="s">
        <v>53</v>
      </c>
      <c r="AD44" s="202" t="s">
        <v>54</v>
      </c>
      <c r="AE44" s="202" t="s">
        <v>53</v>
      </c>
      <c r="AF44" s="202" t="s">
        <v>53</v>
      </c>
      <c r="AG44" s="202" t="s">
        <v>54</v>
      </c>
      <c r="AH44" s="101"/>
      <c r="AI44" s="888" t="s">
        <v>361</v>
      </c>
      <c r="AJ44" s="101"/>
      <c r="AK44" s="886" t="str">
        <f t="shared" si="9"/>
        <v>Menor</v>
      </c>
      <c r="AL44" s="906">
        <f t="shared" si="15"/>
        <v>0.4</v>
      </c>
      <c r="AM44" s="918" t="str">
        <f>IF(AND(M44&lt;&gt;"",AK44&lt;&gt;""),VLOOKUP(M44&amp;AK44,'No Eliminar'!$P$3:$Q$27,2,FALSE),"")</f>
        <v>Moderada</v>
      </c>
      <c r="AN44" s="809" t="s">
        <v>84</v>
      </c>
      <c r="AO44" s="315" t="s">
        <v>960</v>
      </c>
      <c r="AP44" s="450" t="s">
        <v>522</v>
      </c>
      <c r="AQ44" s="103" t="str">
        <f t="shared" si="1"/>
        <v>Probabilidad</v>
      </c>
      <c r="AR44" s="194" t="s">
        <v>61</v>
      </c>
      <c r="AS44" s="196">
        <f t="shared" si="10"/>
        <v>0.25</v>
      </c>
      <c r="AT44" s="194" t="s">
        <v>56</v>
      </c>
      <c r="AU44" s="196">
        <f t="shared" si="7"/>
        <v>0.15</v>
      </c>
      <c r="AV44" s="105">
        <f>AS44+AU44</f>
        <v>0.4</v>
      </c>
      <c r="AW44" s="194" t="s">
        <v>57</v>
      </c>
      <c r="AX44" s="194" t="s">
        <v>58</v>
      </c>
      <c r="AY44" s="194" t="s">
        <v>59</v>
      </c>
      <c r="AZ44" s="105">
        <f t="shared" si="11"/>
        <v>0.36</v>
      </c>
      <c r="BA44" s="106" t="str">
        <f t="shared" si="2"/>
        <v>Baja</v>
      </c>
      <c r="BB44" s="105">
        <f>IF(AQ44="Impacto",(AL44-(+AL44*AV44)),AL44)</f>
        <v>0.4</v>
      </c>
      <c r="BC44" s="106" t="str">
        <f t="shared" si="3"/>
        <v>Menor</v>
      </c>
      <c r="BD44" s="193" t="str">
        <f>IF(AND(BA44&lt;&gt;"",BC44&lt;&gt;""),VLOOKUP(BA44&amp;BC44,'No Eliminar'!$P$3:$Q$27,2,FALSE),"")</f>
        <v>Moderada</v>
      </c>
      <c r="BE44" s="896" t="s">
        <v>60</v>
      </c>
      <c r="BF44" s="997" t="s">
        <v>523</v>
      </c>
      <c r="BG44" s="999" t="s">
        <v>524</v>
      </c>
      <c r="BH44" s="999" t="s">
        <v>402</v>
      </c>
      <c r="BI44" s="1095">
        <v>44562</v>
      </c>
      <c r="BJ44" s="1086">
        <v>44926</v>
      </c>
      <c r="BK44" s="999"/>
      <c r="BL44" s="902" t="s">
        <v>961</v>
      </c>
    </row>
    <row r="45" spans="2:64" ht="269.25" customHeight="1" thickBot="1" x14ac:dyDescent="0.35">
      <c r="B45" s="929"/>
      <c r="C45" s="995"/>
      <c r="D45" s="1002"/>
      <c r="E45" s="913"/>
      <c r="F45" s="877"/>
      <c r="G45" s="1088"/>
      <c r="H45" s="1094"/>
      <c r="I45" s="1090"/>
      <c r="J45" s="1090"/>
      <c r="K45" s="1090"/>
      <c r="L45" s="889"/>
      <c r="M45" s="893"/>
      <c r="N45" s="891"/>
      <c r="O45" s="192"/>
      <c r="P45" s="192"/>
      <c r="Q45" s="192"/>
      <c r="R45" s="192"/>
      <c r="S45" s="192"/>
      <c r="T45" s="192"/>
      <c r="U45" s="192"/>
      <c r="V45" s="192"/>
      <c r="W45" s="192"/>
      <c r="X45" s="192"/>
      <c r="Y45" s="192"/>
      <c r="Z45" s="192"/>
      <c r="AA45" s="192"/>
      <c r="AB45" s="192"/>
      <c r="AC45" s="192"/>
      <c r="AD45" s="192"/>
      <c r="AE45" s="192"/>
      <c r="AF45" s="192"/>
      <c r="AG45" s="192"/>
      <c r="AH45" s="165"/>
      <c r="AI45" s="889"/>
      <c r="AJ45" s="165"/>
      <c r="AK45" s="887"/>
      <c r="AL45" s="907"/>
      <c r="AM45" s="920"/>
      <c r="AN45" s="810" t="s">
        <v>348</v>
      </c>
      <c r="AO45" s="316" t="s">
        <v>572</v>
      </c>
      <c r="AP45" s="450" t="s">
        <v>522</v>
      </c>
      <c r="AQ45" s="166" t="str">
        <f>IF(AR45="Preventivo","Probabilidad",IF(AR45="Detectivo","Probabilidad","Impacto"))</f>
        <v>Probabilidad</v>
      </c>
      <c r="AR45" s="190" t="s">
        <v>61</v>
      </c>
      <c r="AS45" s="191">
        <f t="shared" si="10"/>
        <v>0.25</v>
      </c>
      <c r="AT45" s="190" t="s">
        <v>56</v>
      </c>
      <c r="AU45" s="191">
        <f t="shared" ref="AU45" si="33">IF(AT45="Automático", 25%, IF(AT45="Manual",15%,IF(AT45="No Aplica", "No Aplica","")))</f>
        <v>0.15</v>
      </c>
      <c r="AV45" s="199">
        <f>AS45+AU45</f>
        <v>0.4</v>
      </c>
      <c r="AW45" s="190" t="s">
        <v>57</v>
      </c>
      <c r="AX45" s="190" t="s">
        <v>58</v>
      </c>
      <c r="AY45" s="195" t="s">
        <v>59</v>
      </c>
      <c r="AZ45" s="141">
        <f>IFERROR(IF(AND(AQ44="Probabilidad",AQ45="Probabilidad"),(AZ44-(+AZ44*AV45)),IF(AQ45="Probabilidad",(N44-(+N44*AV45)),IF(AQ45="Impacto",AZ44,""))),"")</f>
        <v>0.216</v>
      </c>
      <c r="BA45" s="117" t="str">
        <f>IF(AZ45&lt;=20%, "Muy Baja", IF(AZ45&lt;=40%,"Baja", IF(AZ45&lt;=60%,"Media",IF(AZ45&lt;=80%,"Alta","Muy Alta"))))</f>
        <v>Baja</v>
      </c>
      <c r="BB45" s="116">
        <f>IFERROR(IF(AND(AQ44="Impacto",AQ45="Impacto"),(BB44-(+BB44*AV45)),IF(AND(AQ44="Impacto",AQ45="Probabilidad"),(BB44),IF(AND(AQ44="Probabilidad",AQ45="Impacto"),(BB44-(+BB44*AV45)),IF(AND(AQ44="Probabilidad",AQ45="Probabilidad"),(BB44))))),"")</f>
        <v>0.4</v>
      </c>
      <c r="BC45" s="200" t="str">
        <f>IF(BB45&lt;=20%, "Leve", IF(BB45&lt;=40%,"Menor", IF(BB45&lt;=60%,"Moderado",IF(BB45&lt;=80%,"Mayor","Catastrófico"))))</f>
        <v>Menor</v>
      </c>
      <c r="BD45" s="201" t="str">
        <f>IF(AND(BA45&lt;&gt;"",BC45&lt;&gt;""),VLOOKUP(BA45&amp;BC45,'No Eliminar'!$P$3:$Q$27,2,FALSE),"")</f>
        <v>Moderada</v>
      </c>
      <c r="BE45" s="897"/>
      <c r="BF45" s="998"/>
      <c r="BG45" s="1000"/>
      <c r="BH45" s="1000"/>
      <c r="BI45" s="998"/>
      <c r="BJ45" s="1000"/>
      <c r="BK45" s="1000"/>
      <c r="BL45" s="903"/>
    </row>
    <row r="46" spans="2:64" ht="243.75" customHeight="1" thickBot="1" x14ac:dyDescent="0.35">
      <c r="B46" s="929"/>
      <c r="C46" s="995"/>
      <c r="D46" s="1002"/>
      <c r="E46" s="878" t="s">
        <v>74</v>
      </c>
      <c r="F46" s="876" t="s">
        <v>257</v>
      </c>
      <c r="G46" s="1087" t="s">
        <v>526</v>
      </c>
      <c r="H46" s="888" t="s">
        <v>68</v>
      </c>
      <c r="I46" s="1093" t="s">
        <v>527</v>
      </c>
      <c r="J46" s="1089" t="s">
        <v>528</v>
      </c>
      <c r="K46" s="894" t="s">
        <v>356</v>
      </c>
      <c r="L46" s="888" t="s">
        <v>70</v>
      </c>
      <c r="M46" s="892" t="str">
        <f t="shared" si="12"/>
        <v>Alta</v>
      </c>
      <c r="N46" s="890">
        <f t="shared" si="13"/>
        <v>0.8</v>
      </c>
      <c r="O46" s="202" t="s">
        <v>53</v>
      </c>
      <c r="P46" s="202" t="s">
        <v>53</v>
      </c>
      <c r="Q46" s="202" t="s">
        <v>53</v>
      </c>
      <c r="R46" s="202" t="s">
        <v>53</v>
      </c>
      <c r="S46" s="202" t="s">
        <v>53</v>
      </c>
      <c r="T46" s="202" t="s">
        <v>53</v>
      </c>
      <c r="U46" s="202" t="s">
        <v>53</v>
      </c>
      <c r="V46" s="202" t="s">
        <v>54</v>
      </c>
      <c r="W46" s="202" t="s">
        <v>54</v>
      </c>
      <c r="X46" s="202" t="s">
        <v>53</v>
      </c>
      <c r="Y46" s="202" t="s">
        <v>53</v>
      </c>
      <c r="Z46" s="202" t="s">
        <v>53</v>
      </c>
      <c r="AA46" s="202" t="s">
        <v>53</v>
      </c>
      <c r="AB46" s="202" t="s">
        <v>53</v>
      </c>
      <c r="AC46" s="202" t="s">
        <v>53</v>
      </c>
      <c r="AD46" s="202" t="s">
        <v>54</v>
      </c>
      <c r="AE46" s="202" t="s">
        <v>53</v>
      </c>
      <c r="AF46" s="202" t="s">
        <v>53</v>
      </c>
      <c r="AG46" s="202" t="s">
        <v>54</v>
      </c>
      <c r="AH46" s="101"/>
      <c r="AI46" s="888" t="s">
        <v>363</v>
      </c>
      <c r="AJ46" s="101"/>
      <c r="AK46" s="886" t="str">
        <f t="shared" si="9"/>
        <v>Mayor</v>
      </c>
      <c r="AL46" s="906">
        <f t="shared" si="15"/>
        <v>0.8</v>
      </c>
      <c r="AM46" s="918" t="str">
        <f>IF(AND(M46&lt;&gt;"",AK46&lt;&gt;""),VLOOKUP(M46&amp;AK46,'No Eliminar'!$P$3:$Q$27,2,FALSE),"")</f>
        <v>Alta</v>
      </c>
      <c r="AN46" s="808" t="s">
        <v>84</v>
      </c>
      <c r="AO46" s="360" t="s">
        <v>962</v>
      </c>
      <c r="AP46" s="452" t="s">
        <v>522</v>
      </c>
      <c r="AQ46" s="170" t="str">
        <f t="shared" si="1"/>
        <v>Probabilidad</v>
      </c>
      <c r="AR46" s="194" t="s">
        <v>61</v>
      </c>
      <c r="AS46" s="196">
        <f>IF(AR46="Preventivo", 25%, IF(AR46="Detectivo",15%, IF(AR46="Correctivo",10%,IF(AR46="No se tienen controles para aplicar al impacto","No Aplica",""))))</f>
        <v>0.25</v>
      </c>
      <c r="AT46" s="194" t="s">
        <v>56</v>
      </c>
      <c r="AU46" s="196">
        <f t="shared" si="7"/>
        <v>0.15</v>
      </c>
      <c r="AV46" s="105">
        <f t="shared" si="8"/>
        <v>0.4</v>
      </c>
      <c r="AW46" s="194" t="s">
        <v>57</v>
      </c>
      <c r="AX46" s="194" t="s">
        <v>58</v>
      </c>
      <c r="AY46" s="194" t="s">
        <v>59</v>
      </c>
      <c r="AZ46" s="105">
        <f>IFERROR(IF(AQ46="Probabilidad",(N46-(+N46*AV46)),IF(AQ46="Impacto",N46,"")),"")</f>
        <v>0.48</v>
      </c>
      <c r="BA46" s="268" t="str">
        <f t="shared" si="2"/>
        <v>Media</v>
      </c>
      <c r="BB46" s="105">
        <f>IF(AQ46="Impacto",(AL46-(+AL46*AV46)),AL46)</f>
        <v>0.8</v>
      </c>
      <c r="BC46" s="106" t="str">
        <f t="shared" si="3"/>
        <v>Mayor</v>
      </c>
      <c r="BD46" s="193" t="str">
        <f>IF(AND(BA46&lt;&gt;"",BC46&lt;&gt;""),VLOOKUP(BA46&amp;BC46,'No Eliminar'!$P$3:$Q$27,2,FALSE),"")</f>
        <v>Alta</v>
      </c>
      <c r="BE46" s="896" t="s">
        <v>60</v>
      </c>
      <c r="BF46" s="997" t="s">
        <v>523</v>
      </c>
      <c r="BG46" s="999" t="s">
        <v>524</v>
      </c>
      <c r="BH46" s="999" t="s">
        <v>402</v>
      </c>
      <c r="BI46" s="1095">
        <v>44564</v>
      </c>
      <c r="BJ46" s="1086">
        <v>44926</v>
      </c>
      <c r="BK46" s="999"/>
      <c r="BL46" s="1091" t="s">
        <v>963</v>
      </c>
    </row>
    <row r="47" spans="2:64" ht="176.25" customHeight="1" thickTop="1" thickBot="1" x14ac:dyDescent="0.35">
      <c r="B47" s="930"/>
      <c r="C47" s="996"/>
      <c r="D47" s="1003"/>
      <c r="E47" s="879"/>
      <c r="F47" s="877"/>
      <c r="G47" s="1088"/>
      <c r="H47" s="889"/>
      <c r="I47" s="1094"/>
      <c r="J47" s="1090"/>
      <c r="K47" s="895"/>
      <c r="L47" s="889"/>
      <c r="M47" s="893"/>
      <c r="N47" s="891"/>
      <c r="O47" s="192"/>
      <c r="P47" s="192"/>
      <c r="Q47" s="192"/>
      <c r="R47" s="192"/>
      <c r="S47" s="192"/>
      <c r="T47" s="192"/>
      <c r="U47" s="192"/>
      <c r="V47" s="192"/>
      <c r="W47" s="192"/>
      <c r="X47" s="192"/>
      <c r="Y47" s="192"/>
      <c r="Z47" s="192"/>
      <c r="AA47" s="192"/>
      <c r="AB47" s="192"/>
      <c r="AC47" s="192"/>
      <c r="AD47" s="192"/>
      <c r="AE47" s="192"/>
      <c r="AF47" s="192"/>
      <c r="AG47" s="192"/>
      <c r="AH47" s="165"/>
      <c r="AI47" s="889"/>
      <c r="AJ47" s="165"/>
      <c r="AK47" s="887"/>
      <c r="AL47" s="907"/>
      <c r="AM47" s="920"/>
      <c r="AN47" s="809" t="s">
        <v>348</v>
      </c>
      <c r="AO47" s="361" t="s">
        <v>573</v>
      </c>
      <c r="AP47" s="453" t="s">
        <v>529</v>
      </c>
      <c r="AQ47" s="208" t="str">
        <f t="shared" si="1"/>
        <v>Probabilidad</v>
      </c>
      <c r="AR47" s="190" t="s">
        <v>61</v>
      </c>
      <c r="AS47" s="191">
        <f t="shared" si="10"/>
        <v>0.25</v>
      </c>
      <c r="AT47" s="190" t="s">
        <v>56</v>
      </c>
      <c r="AU47" s="191">
        <f t="shared" ref="AU47:AU67" si="34">IF(AT47="Automático", 25%, IF(AT47="Manual",15%,IF(AT47="No Aplica", "No Aplica","")))</f>
        <v>0.15</v>
      </c>
      <c r="AV47" s="199">
        <f t="shared" ref="AV47:AV55" si="35">AS47+AU47</f>
        <v>0.4</v>
      </c>
      <c r="AW47" s="190" t="s">
        <v>73</v>
      </c>
      <c r="AX47" s="190" t="s">
        <v>65</v>
      </c>
      <c r="AY47" s="190" t="s">
        <v>59</v>
      </c>
      <c r="AZ47" s="141">
        <f>IFERROR(IF(AND(AQ46="Probabilidad",AQ47="Probabilidad"),(AZ46-(+AZ46*AV47)),IF(AQ47="Probabilidad",(N46-(+N46*AV47)),IF(AQ47="Impacto",AZ46,""))),"")</f>
        <v>0.28799999999999998</v>
      </c>
      <c r="BA47" s="269" t="str">
        <f t="shared" ref="BA47:BA67" si="36">IF(AZ47&lt;=20%, "Muy Baja", IF(AZ47&lt;=40%,"Baja", IF(AZ47&lt;=60%,"Media",IF(AZ47&lt;=80%,"Alta","Muy Alta"))))</f>
        <v>Baja</v>
      </c>
      <c r="BB47" s="116">
        <f>IFERROR(IF(AND(AQ46="Impacto",AQ47="Impacto"),(BB46-(+BB46*AV47)),IF(AND(AQ46="Impacto",AQ47="Probabilidad"),(BB46),IF(AND(AQ46="Probabilidad",AQ47="Impacto"),(BB46-(+BB46*AV47)),IF(AND(AQ46="Probabilidad",AQ47="Probabilidad"),(BB46))))),"")</f>
        <v>0.8</v>
      </c>
      <c r="BC47" s="200" t="str">
        <f t="shared" ref="BC47:BC67" si="37">IF(BB47&lt;=20%, "Leve", IF(BB47&lt;=40%,"Menor", IF(BB47&lt;=60%,"Moderado",IF(BB47&lt;=80%,"Mayor","Catastrófico"))))</f>
        <v>Mayor</v>
      </c>
      <c r="BD47" s="201" t="str">
        <f>IF(AND(BA47&lt;&gt;"",BC47&lt;&gt;""),VLOOKUP(BA47&amp;BC47,'No Eliminar'!$P$3:$Q$27,2,FALSE),"")</f>
        <v>Alta</v>
      </c>
      <c r="BE47" s="897"/>
      <c r="BF47" s="998"/>
      <c r="BG47" s="1000"/>
      <c r="BH47" s="1000"/>
      <c r="BI47" s="998"/>
      <c r="BJ47" s="1000"/>
      <c r="BK47" s="1000"/>
      <c r="BL47" s="1092"/>
    </row>
    <row r="48" spans="2:64" s="734" customFormat="1" ht="149.25" thickBot="1" x14ac:dyDescent="0.35">
      <c r="B48" s="928" t="s">
        <v>195</v>
      </c>
      <c r="C48" s="883" t="str">
        <f>VLOOKUP(B48,'No Eliminar'!B$3:D$18,2,FALSE)</f>
        <v>Definir políticas y estrategias para el diseño de programas y lineamientos en los servicios de salud y alimentación, actividades ocupacionales y programas de atención psicosocial para atender las necesidades de la población privada de la libertad.</v>
      </c>
      <c r="D48" s="880" t="str">
        <f>VLOOKUP(B48,'No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v>
      </c>
      <c r="E48" s="717" t="s">
        <v>74</v>
      </c>
      <c r="F48" s="665" t="s">
        <v>258</v>
      </c>
      <c r="G48" s="855" t="s">
        <v>1161</v>
      </c>
      <c r="H48" s="852" t="s">
        <v>68</v>
      </c>
      <c r="I48" s="473" t="s">
        <v>1162</v>
      </c>
      <c r="J48" s="852" t="s">
        <v>1163</v>
      </c>
      <c r="K48" s="853" t="s">
        <v>102</v>
      </c>
      <c r="L48" s="852" t="s">
        <v>72</v>
      </c>
      <c r="M48" s="835" t="str">
        <f t="shared" ref="M48:M54" si="38">IF(L48="Máximo 2 veces por año","Muy Baja", IF(L48="De 3 a 24 veces por año","Baja", IF(L48="De 24 a 500 veces por año","Media", IF(L48="De 500 veces al año y máximo 5000 veces por año","Alta",IF(L48="Más de 5000 veces por año","Muy Alta",";")))))</f>
        <v>Baja</v>
      </c>
      <c r="N48" s="836">
        <f t="shared" ref="N48:N54" si="39">IF(M48="Muy Baja", 20%, IF(M48="Baja",40%, IF(M48="Media",60%, IF(M48="Alta",80%,IF(M48="Muy Alta",100%,"")))))</f>
        <v>0.4</v>
      </c>
      <c r="O48" s="837" t="s">
        <v>53</v>
      </c>
      <c r="P48" s="837" t="s">
        <v>53</v>
      </c>
      <c r="Q48" s="837" t="s">
        <v>53</v>
      </c>
      <c r="R48" s="837" t="s">
        <v>53</v>
      </c>
      <c r="S48" s="837" t="s">
        <v>53</v>
      </c>
      <c r="T48" s="837" t="s">
        <v>53</v>
      </c>
      <c r="U48" s="837" t="s">
        <v>53</v>
      </c>
      <c r="V48" s="837" t="s">
        <v>54</v>
      </c>
      <c r="W48" s="837" t="s">
        <v>54</v>
      </c>
      <c r="X48" s="837" t="s">
        <v>53</v>
      </c>
      <c r="Y48" s="837" t="s">
        <v>53</v>
      </c>
      <c r="Z48" s="837" t="s">
        <v>53</v>
      </c>
      <c r="AA48" s="837" t="s">
        <v>53</v>
      </c>
      <c r="AB48" s="837" t="s">
        <v>53</v>
      </c>
      <c r="AC48" s="837" t="s">
        <v>53</v>
      </c>
      <c r="AD48" s="837" t="s">
        <v>54</v>
      </c>
      <c r="AE48" s="837" t="s">
        <v>53</v>
      </c>
      <c r="AF48" s="837" t="s">
        <v>53</v>
      </c>
      <c r="AG48" s="837" t="s">
        <v>54</v>
      </c>
      <c r="AH48" s="838"/>
      <c r="AI48" s="852" t="s">
        <v>360</v>
      </c>
      <c r="AJ48" s="838"/>
      <c r="AK48" s="750" t="str">
        <f t="shared" ref="AK48:AK54" si="40">IF(AI48="Afectación menor a 10 SMLMV","Leve",IF(AI48="Entre 10 y 50 SMLMV","Menor",IF(AI48="Entre 50 y 100 SMLMV","Moderado",IF(AI48="Entre 100 y 500 SMLMV","Mayor",IF(AI48="Mayor a 500 SMLMV","Catastrófico",";")))))</f>
        <v>Leve</v>
      </c>
      <c r="AL48" s="749">
        <f t="shared" ref="AL48:AL54" si="41">IF(AK48="Leve", 20%, IF(AK48="Menor",40%, IF(AK48="Moderado",60%, IF(AK48="Mayor",80%,IF(AK48="Catastrófico",100%,"")))))</f>
        <v>0.2</v>
      </c>
      <c r="AM48" s="856" t="str">
        <f>IF(AND(M48&lt;&gt;"",AK48&lt;&gt;""),VLOOKUP(M48&amp;AK48,'No Eliminar'!$P$3:$Q$27,2,FALSE),"")</f>
        <v>Baja</v>
      </c>
      <c r="AN48" s="633" t="s">
        <v>84</v>
      </c>
      <c r="AO48" s="1249" t="s">
        <v>1165</v>
      </c>
      <c r="AP48" s="476" t="s">
        <v>1164</v>
      </c>
      <c r="AQ48" s="436" t="str">
        <f t="shared" si="1"/>
        <v>Probabilidad</v>
      </c>
      <c r="AR48" s="831" t="s">
        <v>61</v>
      </c>
      <c r="AS48" s="749">
        <f t="shared" si="10"/>
        <v>0.25</v>
      </c>
      <c r="AT48" s="831" t="s">
        <v>56</v>
      </c>
      <c r="AU48" s="749">
        <f t="shared" si="34"/>
        <v>0.15</v>
      </c>
      <c r="AV48" s="726">
        <f t="shared" si="35"/>
        <v>0.4</v>
      </c>
      <c r="AW48" s="831" t="s">
        <v>57</v>
      </c>
      <c r="AX48" s="831" t="s">
        <v>58</v>
      </c>
      <c r="AY48" s="831" t="s">
        <v>59</v>
      </c>
      <c r="AZ48" s="726">
        <f t="shared" ref="AZ48:AZ51" si="42">IFERROR(IF(AQ48="Probabilidad",(N48-(+N48*AV48)),IF(AQ48="Impacto",N48,"")),"")</f>
        <v>0.24</v>
      </c>
      <c r="BA48" s="725" t="str">
        <f t="shared" si="36"/>
        <v>Baja</v>
      </c>
      <c r="BB48" s="726">
        <f t="shared" ref="BB48:BB51" si="43">IF(AQ48="Impacto",(AL48-(+AL48*AV48)),AL48)</f>
        <v>0.2</v>
      </c>
      <c r="BC48" s="725" t="str">
        <f t="shared" si="37"/>
        <v>Leve</v>
      </c>
      <c r="BD48" s="724" t="str">
        <f>IF(AND(BA48&lt;&gt;"",BC48&lt;&gt;""),VLOOKUP(BA48&amp;BC48,'No Eliminar'!$P$3:$Q$27,2,FALSE),"")</f>
        <v>Baja</v>
      </c>
      <c r="BE48" s="831" t="s">
        <v>115</v>
      </c>
      <c r="BF48" s="845" t="s">
        <v>389</v>
      </c>
      <c r="BG48" s="845" t="s">
        <v>389</v>
      </c>
      <c r="BH48" s="845" t="s">
        <v>389</v>
      </c>
      <c r="BI48" s="845" t="s">
        <v>389</v>
      </c>
      <c r="BJ48" s="845" t="s">
        <v>389</v>
      </c>
      <c r="BK48" s="302"/>
      <c r="BL48" s="825" t="s">
        <v>1166</v>
      </c>
    </row>
    <row r="49" spans="2:64" s="734" customFormat="1" ht="165.75" thickBot="1" x14ac:dyDescent="0.35">
      <c r="B49" s="929"/>
      <c r="C49" s="884"/>
      <c r="D49" s="881"/>
      <c r="E49" s="718" t="s">
        <v>50</v>
      </c>
      <c r="F49" s="665" t="s">
        <v>259</v>
      </c>
      <c r="G49" s="530" t="s">
        <v>1098</v>
      </c>
      <c r="H49" s="811" t="s">
        <v>68</v>
      </c>
      <c r="I49" s="811" t="s">
        <v>1099</v>
      </c>
      <c r="J49" s="811" t="s">
        <v>1100</v>
      </c>
      <c r="K49" s="812" t="s">
        <v>102</v>
      </c>
      <c r="L49" s="811" t="s">
        <v>64</v>
      </c>
      <c r="M49" s="813" t="str">
        <f t="shared" si="38"/>
        <v>Media</v>
      </c>
      <c r="N49" s="814">
        <f t="shared" si="39"/>
        <v>0.6</v>
      </c>
      <c r="O49" s="815" t="s">
        <v>53</v>
      </c>
      <c r="P49" s="815" t="s">
        <v>53</v>
      </c>
      <c r="Q49" s="815" t="s">
        <v>53</v>
      </c>
      <c r="R49" s="815" t="s">
        <v>53</v>
      </c>
      <c r="S49" s="815" t="s">
        <v>53</v>
      </c>
      <c r="T49" s="815" t="s">
        <v>53</v>
      </c>
      <c r="U49" s="815" t="s">
        <v>53</v>
      </c>
      <c r="V49" s="815" t="s">
        <v>54</v>
      </c>
      <c r="W49" s="815" t="s">
        <v>54</v>
      </c>
      <c r="X49" s="815" t="s">
        <v>53</v>
      </c>
      <c r="Y49" s="815" t="s">
        <v>53</v>
      </c>
      <c r="Z49" s="815" t="s">
        <v>53</v>
      </c>
      <c r="AA49" s="815" t="s">
        <v>53</v>
      </c>
      <c r="AB49" s="815" t="s">
        <v>53</v>
      </c>
      <c r="AC49" s="815" t="s">
        <v>53</v>
      </c>
      <c r="AD49" s="815" t="s">
        <v>54</v>
      </c>
      <c r="AE49" s="815" t="s">
        <v>53</v>
      </c>
      <c r="AF49" s="815" t="s">
        <v>53</v>
      </c>
      <c r="AG49" s="815" t="s">
        <v>54</v>
      </c>
      <c r="AH49" s="816"/>
      <c r="AI49" s="811" t="s">
        <v>360</v>
      </c>
      <c r="AJ49" s="816"/>
      <c r="AK49" s="817" t="str">
        <f t="shared" si="40"/>
        <v>Leve</v>
      </c>
      <c r="AL49" s="818">
        <f t="shared" si="41"/>
        <v>0.2</v>
      </c>
      <c r="AM49" s="829" t="str">
        <f>IF(AND(M49&lt;&gt;"",AK49&lt;&gt;""),VLOOKUP(M49&amp;AK49,'No Eliminar'!$P$3:$Q$27,2,FALSE),"")</f>
        <v>Moderada</v>
      </c>
      <c r="AN49" s="809" t="s">
        <v>84</v>
      </c>
      <c r="AO49" s="1249" t="s">
        <v>1101</v>
      </c>
      <c r="AP49" s="450" t="s">
        <v>1102</v>
      </c>
      <c r="AQ49" s="819" t="str">
        <f t="shared" si="1"/>
        <v>Impacto</v>
      </c>
      <c r="AR49" s="820" t="s">
        <v>55</v>
      </c>
      <c r="AS49" s="818">
        <f t="shared" si="10"/>
        <v>0.1</v>
      </c>
      <c r="AT49" s="820" t="s">
        <v>56</v>
      </c>
      <c r="AU49" s="818">
        <f t="shared" si="34"/>
        <v>0.15</v>
      </c>
      <c r="AV49" s="821">
        <f t="shared" si="35"/>
        <v>0.25</v>
      </c>
      <c r="AW49" s="820" t="s">
        <v>57</v>
      </c>
      <c r="AX49" s="820" t="s">
        <v>58</v>
      </c>
      <c r="AY49" s="820" t="s">
        <v>59</v>
      </c>
      <c r="AZ49" s="821">
        <f t="shared" si="42"/>
        <v>0.6</v>
      </c>
      <c r="BA49" s="822" t="str">
        <f t="shared" si="36"/>
        <v>Media</v>
      </c>
      <c r="BB49" s="821">
        <f t="shared" si="43"/>
        <v>0.15000000000000002</v>
      </c>
      <c r="BC49" s="822" t="str">
        <f t="shared" si="37"/>
        <v>Leve</v>
      </c>
      <c r="BD49" s="823" t="str">
        <f>IF(AND(BA49&lt;&gt;"",BC49&lt;&gt;""),VLOOKUP(BA49&amp;BC49,'No Eliminar'!$P$3:$Q$27,2,FALSE),"")</f>
        <v>Moderada</v>
      </c>
      <c r="BE49" s="820" t="s">
        <v>60</v>
      </c>
      <c r="BF49" s="811" t="s">
        <v>1103</v>
      </c>
      <c r="BG49" s="811" t="s">
        <v>1102</v>
      </c>
      <c r="BH49" s="811" t="s">
        <v>606</v>
      </c>
      <c r="BI49" s="824">
        <v>44562</v>
      </c>
      <c r="BJ49" s="824">
        <v>44895</v>
      </c>
      <c r="BK49" s="839"/>
      <c r="BL49" s="825" t="s">
        <v>1104</v>
      </c>
    </row>
    <row r="50" spans="2:64" s="734" customFormat="1" ht="99.75" thickBot="1" x14ac:dyDescent="0.35">
      <c r="B50" s="929"/>
      <c r="C50" s="884"/>
      <c r="D50" s="881"/>
      <c r="E50" s="718" t="s">
        <v>74</v>
      </c>
      <c r="F50" s="665" t="s">
        <v>260</v>
      </c>
      <c r="G50" s="855" t="s">
        <v>1167</v>
      </c>
      <c r="H50" s="852" t="s">
        <v>68</v>
      </c>
      <c r="I50" s="712" t="s">
        <v>782</v>
      </c>
      <c r="J50" s="852" t="s">
        <v>1168</v>
      </c>
      <c r="K50" s="853" t="s">
        <v>102</v>
      </c>
      <c r="L50" s="852" t="s">
        <v>72</v>
      </c>
      <c r="M50" s="835" t="str">
        <f t="shared" si="38"/>
        <v>Baja</v>
      </c>
      <c r="N50" s="836">
        <f t="shared" si="39"/>
        <v>0.4</v>
      </c>
      <c r="O50" s="837" t="s">
        <v>53</v>
      </c>
      <c r="P50" s="837" t="s">
        <v>53</v>
      </c>
      <c r="Q50" s="837" t="s">
        <v>53</v>
      </c>
      <c r="R50" s="837" t="s">
        <v>53</v>
      </c>
      <c r="S50" s="837" t="s">
        <v>53</v>
      </c>
      <c r="T50" s="837" t="s">
        <v>53</v>
      </c>
      <c r="U50" s="837" t="s">
        <v>53</v>
      </c>
      <c r="V50" s="837" t="s">
        <v>54</v>
      </c>
      <c r="W50" s="837" t="s">
        <v>54</v>
      </c>
      <c r="X50" s="837" t="s">
        <v>53</v>
      </c>
      <c r="Y50" s="837" t="s">
        <v>53</v>
      </c>
      <c r="Z50" s="837" t="s">
        <v>53</v>
      </c>
      <c r="AA50" s="837" t="s">
        <v>53</v>
      </c>
      <c r="AB50" s="837" t="s">
        <v>53</v>
      </c>
      <c r="AC50" s="837" t="s">
        <v>53</v>
      </c>
      <c r="AD50" s="837" t="s">
        <v>54</v>
      </c>
      <c r="AE50" s="837" t="s">
        <v>53</v>
      </c>
      <c r="AF50" s="837" t="s">
        <v>53</v>
      </c>
      <c r="AG50" s="837" t="s">
        <v>54</v>
      </c>
      <c r="AH50" s="838"/>
      <c r="AI50" s="852" t="s">
        <v>360</v>
      </c>
      <c r="AJ50" s="838"/>
      <c r="AK50" s="750" t="str">
        <f t="shared" si="40"/>
        <v>Leve</v>
      </c>
      <c r="AL50" s="749">
        <f t="shared" si="41"/>
        <v>0.2</v>
      </c>
      <c r="AM50" s="856" t="str">
        <f>IF(AND(M50&lt;&gt;"",AK50&lt;&gt;""),VLOOKUP(M50&amp;AK50,'No Eliminar'!$P$3:$Q$27,2,FALSE),"")</f>
        <v>Baja</v>
      </c>
      <c r="AN50" s="633" t="s">
        <v>84</v>
      </c>
      <c r="AO50" s="1251" t="s">
        <v>1170</v>
      </c>
      <c r="AP50" s="450" t="s">
        <v>1169</v>
      </c>
      <c r="AQ50" s="436" t="str">
        <f t="shared" si="1"/>
        <v>Probabilidad</v>
      </c>
      <c r="AR50" s="831" t="s">
        <v>61</v>
      </c>
      <c r="AS50" s="749">
        <f t="shared" si="10"/>
        <v>0.25</v>
      </c>
      <c r="AT50" s="831" t="s">
        <v>56</v>
      </c>
      <c r="AU50" s="749">
        <f t="shared" si="34"/>
        <v>0.15</v>
      </c>
      <c r="AV50" s="726">
        <f t="shared" si="35"/>
        <v>0.4</v>
      </c>
      <c r="AW50" s="831" t="s">
        <v>57</v>
      </c>
      <c r="AX50" s="831" t="s">
        <v>58</v>
      </c>
      <c r="AY50" s="831" t="s">
        <v>59</v>
      </c>
      <c r="AZ50" s="726">
        <f t="shared" si="42"/>
        <v>0.24</v>
      </c>
      <c r="BA50" s="725" t="str">
        <f t="shared" si="36"/>
        <v>Baja</v>
      </c>
      <c r="BB50" s="726">
        <f t="shared" si="43"/>
        <v>0.2</v>
      </c>
      <c r="BC50" s="725" t="str">
        <f t="shared" si="37"/>
        <v>Leve</v>
      </c>
      <c r="BD50" s="724" t="str">
        <f>IF(AND(BA50&lt;&gt;"",BC50&lt;&gt;""),VLOOKUP(BA50&amp;BC50,'No Eliminar'!$P$3:$Q$27,2,FALSE),"")</f>
        <v>Baja</v>
      </c>
      <c r="BE50" s="831" t="s">
        <v>115</v>
      </c>
      <c r="BF50" s="845" t="s">
        <v>389</v>
      </c>
      <c r="BG50" s="845" t="s">
        <v>389</v>
      </c>
      <c r="BH50" s="845" t="s">
        <v>389</v>
      </c>
      <c r="BI50" s="845" t="s">
        <v>389</v>
      </c>
      <c r="BJ50" s="845" t="s">
        <v>389</v>
      </c>
      <c r="BK50" s="302"/>
      <c r="BL50" s="825" t="s">
        <v>1171</v>
      </c>
    </row>
    <row r="51" spans="2:64" s="734" customFormat="1" ht="132.75" thickBot="1" x14ac:dyDescent="0.35">
      <c r="B51" s="929"/>
      <c r="C51" s="884"/>
      <c r="D51" s="881"/>
      <c r="E51" s="641" t="s">
        <v>50</v>
      </c>
      <c r="F51" s="844" t="s">
        <v>261</v>
      </c>
      <c r="G51" s="530" t="s">
        <v>1107</v>
      </c>
      <c r="H51" s="811" t="s">
        <v>158</v>
      </c>
      <c r="I51" s="811" t="s">
        <v>1105</v>
      </c>
      <c r="J51" s="811" t="s">
        <v>1106</v>
      </c>
      <c r="K51" s="812" t="s">
        <v>357</v>
      </c>
      <c r="L51" s="811" t="s">
        <v>64</v>
      </c>
      <c r="M51" s="813" t="str">
        <f t="shared" si="38"/>
        <v>Media</v>
      </c>
      <c r="N51" s="814">
        <f t="shared" si="39"/>
        <v>0.6</v>
      </c>
      <c r="O51" s="815" t="s">
        <v>53</v>
      </c>
      <c r="P51" s="815" t="s">
        <v>53</v>
      </c>
      <c r="Q51" s="815" t="s">
        <v>53</v>
      </c>
      <c r="R51" s="815" t="s">
        <v>53</v>
      </c>
      <c r="S51" s="815" t="s">
        <v>53</v>
      </c>
      <c r="T51" s="815" t="s">
        <v>53</v>
      </c>
      <c r="U51" s="815" t="s">
        <v>53</v>
      </c>
      <c r="V51" s="815" t="s">
        <v>54</v>
      </c>
      <c r="W51" s="815" t="s">
        <v>54</v>
      </c>
      <c r="X51" s="815" t="s">
        <v>53</v>
      </c>
      <c r="Y51" s="815" t="s">
        <v>53</v>
      </c>
      <c r="Z51" s="815" t="s">
        <v>53</v>
      </c>
      <c r="AA51" s="815" t="s">
        <v>53</v>
      </c>
      <c r="AB51" s="815" t="s">
        <v>53</v>
      </c>
      <c r="AC51" s="815" t="s">
        <v>53</v>
      </c>
      <c r="AD51" s="815" t="s">
        <v>54</v>
      </c>
      <c r="AE51" s="815" t="s">
        <v>53</v>
      </c>
      <c r="AF51" s="815" t="s">
        <v>53</v>
      </c>
      <c r="AG51" s="815" t="s">
        <v>54</v>
      </c>
      <c r="AH51" s="816"/>
      <c r="AI51" s="811" t="s">
        <v>362</v>
      </c>
      <c r="AJ51" s="816"/>
      <c r="AK51" s="817" t="str">
        <f t="shared" si="40"/>
        <v>Moderado</v>
      </c>
      <c r="AL51" s="818">
        <f t="shared" si="41"/>
        <v>0.6</v>
      </c>
      <c r="AM51" s="829" t="str">
        <f>IF(AND(M51&lt;&gt;"",AK51&lt;&gt;""),VLOOKUP(M51&amp;AK51,'No Eliminar'!$P$3:$Q$27,2,FALSE),"")</f>
        <v>Moderada</v>
      </c>
      <c r="AN51" s="809" t="s">
        <v>84</v>
      </c>
      <c r="AO51" s="642" t="s">
        <v>1114</v>
      </c>
      <c r="AP51" s="450" t="s">
        <v>1102</v>
      </c>
      <c r="AQ51" s="819" t="str">
        <f t="shared" si="1"/>
        <v>Probabilidad</v>
      </c>
      <c r="AR51" s="820" t="s">
        <v>61</v>
      </c>
      <c r="AS51" s="818">
        <f t="shared" si="10"/>
        <v>0.25</v>
      </c>
      <c r="AT51" s="820" t="s">
        <v>56</v>
      </c>
      <c r="AU51" s="818">
        <f t="shared" si="34"/>
        <v>0.15</v>
      </c>
      <c r="AV51" s="821">
        <f t="shared" si="35"/>
        <v>0.4</v>
      </c>
      <c r="AW51" s="820" t="s">
        <v>57</v>
      </c>
      <c r="AX51" s="820" t="s">
        <v>58</v>
      </c>
      <c r="AY51" s="820" t="s">
        <v>59</v>
      </c>
      <c r="AZ51" s="821">
        <f t="shared" si="42"/>
        <v>0.36</v>
      </c>
      <c r="BA51" s="822" t="str">
        <f t="shared" si="36"/>
        <v>Baja</v>
      </c>
      <c r="BB51" s="821">
        <f t="shared" si="43"/>
        <v>0.6</v>
      </c>
      <c r="BC51" s="822" t="str">
        <f t="shared" si="37"/>
        <v>Moderado</v>
      </c>
      <c r="BD51" s="823" t="str">
        <f>IF(AND(BA51&lt;&gt;"",BC51&lt;&gt;""),VLOOKUP(BA51&amp;BC51,'No Eliminar'!$P$3:$Q$27,2,FALSE),"")</f>
        <v>Moderada</v>
      </c>
      <c r="BE51" s="820" t="s">
        <v>60</v>
      </c>
      <c r="BF51" s="811" t="s">
        <v>1108</v>
      </c>
      <c r="BG51" s="811" t="s">
        <v>1102</v>
      </c>
      <c r="BH51" s="811" t="s">
        <v>437</v>
      </c>
      <c r="BI51" s="824">
        <v>44562</v>
      </c>
      <c r="BJ51" s="824">
        <v>44895</v>
      </c>
      <c r="BK51" s="839"/>
      <c r="BL51" s="825" t="s">
        <v>1109</v>
      </c>
    </row>
    <row r="52" spans="2:64" s="734" customFormat="1" ht="132.75" thickBot="1" x14ac:dyDescent="0.35">
      <c r="B52" s="929"/>
      <c r="C52" s="884"/>
      <c r="D52" s="881"/>
      <c r="E52" s="730" t="s">
        <v>50</v>
      </c>
      <c r="F52" s="844" t="s">
        <v>262</v>
      </c>
      <c r="G52" s="530" t="s">
        <v>1112</v>
      </c>
      <c r="H52" s="811" t="s">
        <v>68</v>
      </c>
      <c r="I52" s="811" t="s">
        <v>1110</v>
      </c>
      <c r="J52" s="811" t="s">
        <v>1111</v>
      </c>
      <c r="K52" s="812" t="s">
        <v>102</v>
      </c>
      <c r="L52" s="811" t="s">
        <v>64</v>
      </c>
      <c r="M52" s="813" t="str">
        <f t="shared" si="38"/>
        <v>Media</v>
      </c>
      <c r="N52" s="814">
        <f t="shared" si="39"/>
        <v>0.6</v>
      </c>
      <c r="O52" s="815" t="s">
        <v>53</v>
      </c>
      <c r="P52" s="815" t="s">
        <v>53</v>
      </c>
      <c r="Q52" s="815" t="s">
        <v>53</v>
      </c>
      <c r="R52" s="815" t="s">
        <v>53</v>
      </c>
      <c r="S52" s="815" t="s">
        <v>53</v>
      </c>
      <c r="T52" s="815" t="s">
        <v>53</v>
      </c>
      <c r="U52" s="815" t="s">
        <v>53</v>
      </c>
      <c r="V52" s="815" t="s">
        <v>54</v>
      </c>
      <c r="W52" s="815" t="s">
        <v>54</v>
      </c>
      <c r="X52" s="815" t="s">
        <v>53</v>
      </c>
      <c r="Y52" s="815" t="s">
        <v>53</v>
      </c>
      <c r="Z52" s="815" t="s">
        <v>53</v>
      </c>
      <c r="AA52" s="815" t="s">
        <v>53</v>
      </c>
      <c r="AB52" s="815" t="s">
        <v>53</v>
      </c>
      <c r="AC52" s="815" t="s">
        <v>53</v>
      </c>
      <c r="AD52" s="815" t="s">
        <v>54</v>
      </c>
      <c r="AE52" s="815" t="s">
        <v>53</v>
      </c>
      <c r="AF52" s="815" t="s">
        <v>53</v>
      </c>
      <c r="AG52" s="815" t="s">
        <v>54</v>
      </c>
      <c r="AH52" s="816"/>
      <c r="AI52" s="811" t="s">
        <v>360</v>
      </c>
      <c r="AJ52" s="816"/>
      <c r="AK52" s="817" t="str">
        <f t="shared" si="40"/>
        <v>Leve</v>
      </c>
      <c r="AL52" s="818">
        <f t="shared" si="41"/>
        <v>0.2</v>
      </c>
      <c r="AM52" s="829" t="str">
        <f>IF(AND(M52&lt;&gt;"",AK52&lt;&gt;""),VLOOKUP(M52&amp;AK52,'No Eliminar'!$P$3:$Q$27,2,FALSE),"")</f>
        <v>Moderada</v>
      </c>
      <c r="AN52" s="809" t="s">
        <v>84</v>
      </c>
      <c r="AO52" s="1252" t="s">
        <v>1113</v>
      </c>
      <c r="AP52" s="476" t="s">
        <v>1102</v>
      </c>
      <c r="AQ52" s="819" t="str">
        <f t="shared" si="1"/>
        <v>Probabilidad</v>
      </c>
      <c r="AR52" s="820" t="s">
        <v>61</v>
      </c>
      <c r="AS52" s="818">
        <f t="shared" si="10"/>
        <v>0.25</v>
      </c>
      <c r="AT52" s="820" t="s">
        <v>56</v>
      </c>
      <c r="AU52" s="818">
        <f t="shared" si="34"/>
        <v>0.15</v>
      </c>
      <c r="AV52" s="821">
        <f t="shared" si="35"/>
        <v>0.4</v>
      </c>
      <c r="AW52" s="820" t="s">
        <v>57</v>
      </c>
      <c r="AX52" s="820" t="s">
        <v>58</v>
      </c>
      <c r="AY52" s="820" t="s">
        <v>59</v>
      </c>
      <c r="AZ52" s="821">
        <f>IFERROR(IF(AQ52="Probabilidad",(N52-(+N52*AV52)),IF(AQ52="Impacto",N52,"")),"")</f>
        <v>0.36</v>
      </c>
      <c r="BA52" s="822" t="str">
        <f t="shared" si="36"/>
        <v>Baja</v>
      </c>
      <c r="BB52" s="821">
        <f>IF(AQ52="Impacto",(AL52-(+AL52*AV52)),AL52)</f>
        <v>0.2</v>
      </c>
      <c r="BC52" s="822" t="str">
        <f t="shared" si="37"/>
        <v>Leve</v>
      </c>
      <c r="BD52" s="823" t="str">
        <f>IF(AND(BA52&lt;&gt;"",BC52&lt;&gt;""),VLOOKUP(BA52&amp;BC52,'No Eliminar'!$P$3:$Q$27,2,FALSE),"")</f>
        <v>Baja</v>
      </c>
      <c r="BE52" s="820" t="s">
        <v>115</v>
      </c>
      <c r="BF52" s="845" t="s">
        <v>389</v>
      </c>
      <c r="BG52" s="845" t="s">
        <v>389</v>
      </c>
      <c r="BH52" s="845" t="s">
        <v>389</v>
      </c>
      <c r="BI52" s="845" t="s">
        <v>389</v>
      </c>
      <c r="BJ52" s="845" t="s">
        <v>389</v>
      </c>
      <c r="BK52" s="643"/>
      <c r="BL52" s="825" t="s">
        <v>1115</v>
      </c>
    </row>
    <row r="53" spans="2:64" s="734" customFormat="1" ht="99.75" thickBot="1" x14ac:dyDescent="0.35">
      <c r="B53" s="929"/>
      <c r="C53" s="884"/>
      <c r="D53" s="881"/>
      <c r="E53" s="718" t="s">
        <v>50</v>
      </c>
      <c r="F53" s="666" t="s">
        <v>263</v>
      </c>
      <c r="G53" s="855" t="s">
        <v>1118</v>
      </c>
      <c r="H53" s="852" t="s">
        <v>68</v>
      </c>
      <c r="I53" s="670" t="s">
        <v>1116</v>
      </c>
      <c r="J53" s="670" t="s">
        <v>1117</v>
      </c>
      <c r="K53" s="770" t="s">
        <v>102</v>
      </c>
      <c r="L53" s="670" t="s">
        <v>70</v>
      </c>
      <c r="M53" s="835" t="str">
        <f t="shared" si="38"/>
        <v>Alta</v>
      </c>
      <c r="N53" s="836">
        <f t="shared" si="39"/>
        <v>0.8</v>
      </c>
      <c r="O53" s="837" t="s">
        <v>53</v>
      </c>
      <c r="P53" s="837" t="s">
        <v>53</v>
      </c>
      <c r="Q53" s="837" t="s">
        <v>53</v>
      </c>
      <c r="R53" s="837" t="s">
        <v>53</v>
      </c>
      <c r="S53" s="837" t="s">
        <v>53</v>
      </c>
      <c r="T53" s="837" t="s">
        <v>53</v>
      </c>
      <c r="U53" s="837" t="s">
        <v>53</v>
      </c>
      <c r="V53" s="837" t="s">
        <v>54</v>
      </c>
      <c r="W53" s="837" t="s">
        <v>54</v>
      </c>
      <c r="X53" s="837" t="s">
        <v>53</v>
      </c>
      <c r="Y53" s="837" t="s">
        <v>53</v>
      </c>
      <c r="Z53" s="837" t="s">
        <v>53</v>
      </c>
      <c r="AA53" s="837" t="s">
        <v>53</v>
      </c>
      <c r="AB53" s="837" t="s">
        <v>53</v>
      </c>
      <c r="AC53" s="837" t="s">
        <v>53</v>
      </c>
      <c r="AD53" s="837" t="s">
        <v>54</v>
      </c>
      <c r="AE53" s="837" t="s">
        <v>53</v>
      </c>
      <c r="AF53" s="837" t="s">
        <v>53</v>
      </c>
      <c r="AG53" s="837" t="s">
        <v>54</v>
      </c>
      <c r="AH53" s="838"/>
      <c r="AI53" s="852" t="s">
        <v>360</v>
      </c>
      <c r="AJ53" s="838"/>
      <c r="AK53" s="750" t="str">
        <f t="shared" si="40"/>
        <v>Leve</v>
      </c>
      <c r="AL53" s="749">
        <f t="shared" si="41"/>
        <v>0.2</v>
      </c>
      <c r="AM53" s="856" t="str">
        <f>IF(AND(M53&lt;&gt;"",AK53&lt;&gt;""),VLOOKUP(M53&amp;AK53,'No Eliminar'!$P$3:$Q$27,2,FALSE),"")</f>
        <v>Moderada</v>
      </c>
      <c r="AN53" s="633" t="s">
        <v>84</v>
      </c>
      <c r="AO53" s="1249" t="s">
        <v>1119</v>
      </c>
      <c r="AP53" s="476" t="s">
        <v>1102</v>
      </c>
      <c r="AQ53" s="436" t="str">
        <f t="shared" si="1"/>
        <v>Probabilidad</v>
      </c>
      <c r="AR53" s="831" t="s">
        <v>61</v>
      </c>
      <c r="AS53" s="749">
        <f t="shared" si="10"/>
        <v>0.25</v>
      </c>
      <c r="AT53" s="831" t="s">
        <v>56</v>
      </c>
      <c r="AU53" s="749">
        <f t="shared" si="34"/>
        <v>0.15</v>
      </c>
      <c r="AV53" s="726">
        <f t="shared" si="35"/>
        <v>0.4</v>
      </c>
      <c r="AW53" s="831" t="s">
        <v>57</v>
      </c>
      <c r="AX53" s="831" t="s">
        <v>58</v>
      </c>
      <c r="AY53" s="831" t="s">
        <v>59</v>
      </c>
      <c r="AZ53" s="726">
        <f t="shared" ref="AZ53" si="44">IFERROR(IF(AQ53="Probabilidad",(N53-(+N53*AV53)),IF(AQ53="Impacto",N53,"")),"")</f>
        <v>0.48</v>
      </c>
      <c r="BA53" s="725" t="str">
        <f t="shared" si="36"/>
        <v>Media</v>
      </c>
      <c r="BB53" s="726">
        <f t="shared" ref="BB53:BB54" si="45">IF(AQ53="Impacto",(AL53-(+AL53*AV53)),AL53)</f>
        <v>0.2</v>
      </c>
      <c r="BC53" s="725" t="str">
        <f t="shared" si="37"/>
        <v>Leve</v>
      </c>
      <c r="BD53" s="724" t="str">
        <f>IF(AND(BA53&lt;&gt;"",BC53&lt;&gt;""),VLOOKUP(BA53&amp;BC53,'No Eliminar'!$P$3:$Q$27,2,FALSE),"")</f>
        <v>Moderada</v>
      </c>
      <c r="BE53" s="831" t="s">
        <v>60</v>
      </c>
      <c r="BF53" s="670" t="s">
        <v>1120</v>
      </c>
      <c r="BG53" s="670" t="s">
        <v>1102</v>
      </c>
      <c r="BH53" s="670" t="s">
        <v>437</v>
      </c>
      <c r="BI53" s="706">
        <v>44562</v>
      </c>
      <c r="BJ53" s="706">
        <v>44895</v>
      </c>
      <c r="BK53" s="484"/>
      <c r="BL53" s="854" t="s">
        <v>1121</v>
      </c>
    </row>
    <row r="54" spans="2:64" s="734" customFormat="1" ht="165.75" thickBot="1" x14ac:dyDescent="0.35">
      <c r="B54" s="929"/>
      <c r="C54" s="884"/>
      <c r="D54" s="881"/>
      <c r="E54" s="878" t="s">
        <v>50</v>
      </c>
      <c r="F54" s="876" t="s">
        <v>264</v>
      </c>
      <c r="G54" s="874" t="s">
        <v>815</v>
      </c>
      <c r="H54" s="888" t="s">
        <v>68</v>
      </c>
      <c r="I54" s="793" t="s">
        <v>1003</v>
      </c>
      <c r="J54" s="793" t="s">
        <v>1004</v>
      </c>
      <c r="K54" s="894" t="s">
        <v>102</v>
      </c>
      <c r="L54" s="888" t="s">
        <v>64</v>
      </c>
      <c r="M54" s="892" t="str">
        <f t="shared" si="38"/>
        <v>Media</v>
      </c>
      <c r="N54" s="890">
        <f t="shared" si="39"/>
        <v>0.6</v>
      </c>
      <c r="O54" s="815" t="s">
        <v>53</v>
      </c>
      <c r="P54" s="815" t="s">
        <v>53</v>
      </c>
      <c r="Q54" s="815" t="s">
        <v>53</v>
      </c>
      <c r="R54" s="815" t="s">
        <v>53</v>
      </c>
      <c r="S54" s="815" t="s">
        <v>53</v>
      </c>
      <c r="T54" s="815" t="s">
        <v>53</v>
      </c>
      <c r="U54" s="815" t="s">
        <v>53</v>
      </c>
      <c r="V54" s="815" t="s">
        <v>54</v>
      </c>
      <c r="W54" s="815" t="s">
        <v>54</v>
      </c>
      <c r="X54" s="815" t="s">
        <v>53</v>
      </c>
      <c r="Y54" s="815" t="s">
        <v>53</v>
      </c>
      <c r="Z54" s="815" t="s">
        <v>53</v>
      </c>
      <c r="AA54" s="815" t="s">
        <v>53</v>
      </c>
      <c r="AB54" s="815" t="s">
        <v>53</v>
      </c>
      <c r="AC54" s="815" t="s">
        <v>53</v>
      </c>
      <c r="AD54" s="815" t="s">
        <v>54</v>
      </c>
      <c r="AE54" s="815" t="s">
        <v>53</v>
      </c>
      <c r="AF54" s="815" t="s">
        <v>53</v>
      </c>
      <c r="AG54" s="815" t="s">
        <v>54</v>
      </c>
      <c r="AH54" s="816"/>
      <c r="AI54" s="888" t="s">
        <v>362</v>
      </c>
      <c r="AJ54" s="816"/>
      <c r="AK54" s="886" t="str">
        <f t="shared" si="40"/>
        <v>Moderado</v>
      </c>
      <c r="AL54" s="906">
        <f t="shared" si="41"/>
        <v>0.6</v>
      </c>
      <c r="AM54" s="918" t="str">
        <f>IF(AND(M54&lt;&gt;"",AK54&lt;&gt;""),VLOOKUP(M54&amp;AK54,'No Eliminar'!$P$3:$Q$27,2,FALSE),"")</f>
        <v>Moderada</v>
      </c>
      <c r="AN54" s="809" t="s">
        <v>84</v>
      </c>
      <c r="AO54" s="495" t="s">
        <v>1005</v>
      </c>
      <c r="AP54" s="450" t="s">
        <v>783</v>
      </c>
      <c r="AQ54" s="801" t="str">
        <f t="shared" si="1"/>
        <v>Probabilidad</v>
      </c>
      <c r="AR54" s="781" t="s">
        <v>62</v>
      </c>
      <c r="AS54" s="766">
        <f t="shared" si="10"/>
        <v>0.15</v>
      </c>
      <c r="AT54" s="781" t="s">
        <v>56</v>
      </c>
      <c r="AU54" s="766">
        <f t="shared" si="34"/>
        <v>0.15</v>
      </c>
      <c r="AV54" s="767">
        <f t="shared" si="35"/>
        <v>0.3</v>
      </c>
      <c r="AW54" s="781" t="s">
        <v>57</v>
      </c>
      <c r="AX54" s="781" t="s">
        <v>58</v>
      </c>
      <c r="AY54" s="781" t="s">
        <v>59</v>
      </c>
      <c r="AZ54" s="767">
        <f>IFERROR(IF(AQ54="Probabilidad",(N54-(+N54*AV54)),IF(AQ54="Impacto",N54,"")),"")</f>
        <v>0.42</v>
      </c>
      <c r="BA54" s="768" t="str">
        <f t="shared" si="36"/>
        <v>Media</v>
      </c>
      <c r="BB54" s="767">
        <f t="shared" si="45"/>
        <v>0.6</v>
      </c>
      <c r="BC54" s="768" t="str">
        <f t="shared" si="37"/>
        <v>Moderado</v>
      </c>
      <c r="BD54" s="769" t="str">
        <f>IF(AND(BA54&lt;&gt;"",BC54&lt;&gt;""),VLOOKUP(BA54&amp;BC54,'No Eliminar'!$P$3:$Q$27,2,FALSE),"")</f>
        <v>Moderada</v>
      </c>
      <c r="BE54" s="896" t="s">
        <v>60</v>
      </c>
      <c r="BF54" s="793" t="s">
        <v>784</v>
      </c>
      <c r="BG54" s="793" t="s">
        <v>783</v>
      </c>
      <c r="BH54" s="131" t="s">
        <v>402</v>
      </c>
      <c r="BI54" s="224">
        <v>44562</v>
      </c>
      <c r="BJ54" s="131" t="s">
        <v>785</v>
      </c>
      <c r="BK54" s="803"/>
      <c r="BL54" s="700" t="s">
        <v>1006</v>
      </c>
    </row>
    <row r="55" spans="2:64" s="734" customFormat="1" ht="132.75" thickBot="1" x14ac:dyDescent="0.35">
      <c r="B55" s="929"/>
      <c r="C55" s="884"/>
      <c r="D55" s="881"/>
      <c r="E55" s="913"/>
      <c r="F55" s="877"/>
      <c r="G55" s="875"/>
      <c r="H55" s="889"/>
      <c r="I55" s="670" t="s">
        <v>1007</v>
      </c>
      <c r="J55" s="670" t="s">
        <v>814</v>
      </c>
      <c r="K55" s="895"/>
      <c r="L55" s="889"/>
      <c r="M55" s="893"/>
      <c r="N55" s="891"/>
      <c r="O55" s="796"/>
      <c r="P55" s="796"/>
      <c r="Q55" s="796"/>
      <c r="R55" s="796"/>
      <c r="S55" s="796"/>
      <c r="T55" s="796"/>
      <c r="U55" s="796"/>
      <c r="V55" s="796"/>
      <c r="W55" s="796"/>
      <c r="X55" s="796"/>
      <c r="Y55" s="796"/>
      <c r="Z55" s="796"/>
      <c r="AA55" s="796"/>
      <c r="AB55" s="796"/>
      <c r="AC55" s="796"/>
      <c r="AD55" s="796"/>
      <c r="AE55" s="796"/>
      <c r="AF55" s="796"/>
      <c r="AG55" s="796"/>
      <c r="AH55" s="797"/>
      <c r="AI55" s="889"/>
      <c r="AJ55" s="797"/>
      <c r="AK55" s="887"/>
      <c r="AL55" s="907"/>
      <c r="AM55" s="920"/>
      <c r="AN55" s="809" t="s">
        <v>348</v>
      </c>
      <c r="AO55" s="495" t="s">
        <v>817</v>
      </c>
      <c r="AP55" s="450" t="s">
        <v>816</v>
      </c>
      <c r="AQ55" s="807" t="str">
        <f>IF(AR55="Preventivo","Probabilidad",IF(AR55="Detectivo","Probabilidad","Impacto"))</f>
        <v>Impacto</v>
      </c>
      <c r="AR55" s="783" t="s">
        <v>55</v>
      </c>
      <c r="AS55" s="776">
        <f t="shared" si="10"/>
        <v>0.1</v>
      </c>
      <c r="AT55" s="783" t="s">
        <v>56</v>
      </c>
      <c r="AU55" s="776">
        <f t="shared" si="34"/>
        <v>0.15</v>
      </c>
      <c r="AV55" s="777">
        <f t="shared" si="35"/>
        <v>0.25</v>
      </c>
      <c r="AW55" s="783" t="s">
        <v>73</v>
      </c>
      <c r="AX55" s="783" t="s">
        <v>58</v>
      </c>
      <c r="AY55" s="783" t="s">
        <v>59</v>
      </c>
      <c r="AZ55" s="794">
        <f>IFERROR(IF(AND(AQ54="Probabilidad",AQ55="Probabilidad"),(AZ54-(+AZ54*AV55)),IF(AQ55="Probabilidad",(N54-(+N54*AV55)),IF(AQ55="Impacto",AZ54,""))),"")</f>
        <v>0.42</v>
      </c>
      <c r="BA55" s="778" t="str">
        <f t="shared" si="36"/>
        <v>Media</v>
      </c>
      <c r="BB55" s="777">
        <f>IFERROR(IF(AND(AQ54="Impacto",AQ55="Impacto"),(BB54-(+BB54*AV55)),IF(AND(AQ54="Impacto",AQ55="Probabilidad"),(BB54),IF(AND(AQ54="Probabilidad",AQ55="Impacto"),(BB54-(+BB54*AV55)),IF(AND(AQ54="Probabilidad",AQ55="Probabilidad"),(BB54))))),"")</f>
        <v>0.44999999999999996</v>
      </c>
      <c r="BC55" s="778" t="str">
        <f t="shared" si="37"/>
        <v>Moderado</v>
      </c>
      <c r="BD55" s="779" t="str">
        <f>IF(AND(BA55&lt;&gt;"",BC55&lt;&gt;""),VLOOKUP(BA55&amp;BC55,'No Eliminar'!$P$3:$Q$27,2,FALSE),"")</f>
        <v>Moderada</v>
      </c>
      <c r="BE55" s="897"/>
      <c r="BF55" s="771" t="s">
        <v>818</v>
      </c>
      <c r="BG55" s="771" t="s">
        <v>1008</v>
      </c>
      <c r="BH55" s="374" t="s">
        <v>437</v>
      </c>
      <c r="BI55" s="375">
        <v>44562</v>
      </c>
      <c r="BJ55" s="375">
        <v>44895</v>
      </c>
      <c r="BK55" s="804"/>
      <c r="BL55" s="490" t="s">
        <v>1009</v>
      </c>
    </row>
    <row r="56" spans="2:64" s="734" customFormat="1" ht="116.25" thickBot="1" x14ac:dyDescent="0.35">
      <c r="B56" s="929"/>
      <c r="C56" s="884"/>
      <c r="D56" s="881"/>
      <c r="E56" s="667" t="s">
        <v>50</v>
      </c>
      <c r="F56" s="680" t="s">
        <v>265</v>
      </c>
      <c r="G56" s="530" t="s">
        <v>820</v>
      </c>
      <c r="H56" s="811" t="s">
        <v>51</v>
      </c>
      <c r="I56" s="811" t="s">
        <v>819</v>
      </c>
      <c r="J56" s="811" t="s">
        <v>1010</v>
      </c>
      <c r="K56" s="812" t="s">
        <v>356</v>
      </c>
      <c r="L56" s="811" t="s">
        <v>64</v>
      </c>
      <c r="M56" s="813" t="str">
        <f t="shared" ref="M56:M58" si="46">IF(L56="Máximo 2 veces por año","Muy Baja", IF(L56="De 3 a 24 veces por año","Baja", IF(L56="De 24 a 500 veces por año","Media", IF(L56="De 500 veces al año y máximo 5000 veces por año","Alta",IF(L56="Más de 5000 veces por año","Muy Alta",";")))))</f>
        <v>Media</v>
      </c>
      <c r="N56" s="814">
        <f t="shared" ref="N56:N58" si="47">IF(M56="Muy Baja", 20%, IF(M56="Baja",40%, IF(M56="Media",60%, IF(M56="Alta",80%,IF(M56="Muy Alta",100%,"")))))</f>
        <v>0.6</v>
      </c>
      <c r="O56" s="815" t="s">
        <v>53</v>
      </c>
      <c r="P56" s="815" t="s">
        <v>53</v>
      </c>
      <c r="Q56" s="815" t="s">
        <v>53</v>
      </c>
      <c r="R56" s="815" t="s">
        <v>53</v>
      </c>
      <c r="S56" s="815" t="s">
        <v>53</v>
      </c>
      <c r="T56" s="815" t="s">
        <v>53</v>
      </c>
      <c r="U56" s="815" t="s">
        <v>53</v>
      </c>
      <c r="V56" s="815" t="s">
        <v>54</v>
      </c>
      <c r="W56" s="815" t="s">
        <v>54</v>
      </c>
      <c r="X56" s="815" t="s">
        <v>53</v>
      </c>
      <c r="Y56" s="815" t="s">
        <v>53</v>
      </c>
      <c r="Z56" s="815" t="s">
        <v>53</v>
      </c>
      <c r="AA56" s="815" t="s">
        <v>53</v>
      </c>
      <c r="AB56" s="815" t="s">
        <v>53</v>
      </c>
      <c r="AC56" s="815" t="s">
        <v>53</v>
      </c>
      <c r="AD56" s="815" t="s">
        <v>54</v>
      </c>
      <c r="AE56" s="815" t="s">
        <v>53</v>
      </c>
      <c r="AF56" s="815" t="s">
        <v>53</v>
      </c>
      <c r="AG56" s="815" t="s">
        <v>54</v>
      </c>
      <c r="AH56" s="816"/>
      <c r="AI56" s="811" t="s">
        <v>362</v>
      </c>
      <c r="AJ56" s="816"/>
      <c r="AK56" s="817" t="str">
        <f t="shared" ref="AK56:AK58" si="48">IF(AI56="Afectación menor a 10 SMLMV","Leve",IF(AI56="Entre 10 y 50 SMLMV","Menor",IF(AI56="Entre 50 y 100 SMLMV","Moderado",IF(AI56="Entre 100 y 500 SMLMV","Mayor",IF(AI56="Mayor a 500 SMLMV","Catastrófico",";")))))</f>
        <v>Moderado</v>
      </c>
      <c r="AL56" s="818">
        <f t="shared" ref="AL56:AL58" si="49">IF(AK56="Leve", 20%, IF(AK56="Menor",40%, IF(AK56="Moderado",60%, IF(AK56="Mayor",80%,IF(AK56="Catastrófico",100%,"")))))</f>
        <v>0.6</v>
      </c>
      <c r="AM56" s="829" t="str">
        <f>IF(AND(M56&lt;&gt;"",AK56&lt;&gt;""),VLOOKUP(M56&amp;AK56,'No Eliminar'!$P$3:$Q$27,2,FALSE),"")</f>
        <v>Moderada</v>
      </c>
      <c r="AN56" s="809" t="s">
        <v>84</v>
      </c>
      <c r="AO56" s="497" t="s">
        <v>822</v>
      </c>
      <c r="AP56" s="450" t="s">
        <v>821</v>
      </c>
      <c r="AQ56" s="819" t="str">
        <f t="shared" ref="AQ56:AQ67" si="50">IF(AR56="Preventivo","Probabilidad",IF(AR56="Detectivo","Probabilidad","Impacto"))</f>
        <v>Impacto</v>
      </c>
      <c r="AR56" s="820" t="s">
        <v>55</v>
      </c>
      <c r="AS56" s="818">
        <f t="shared" si="10"/>
        <v>0.1</v>
      </c>
      <c r="AT56" s="820" t="s">
        <v>56</v>
      </c>
      <c r="AU56" s="818">
        <f t="shared" si="34"/>
        <v>0.15</v>
      </c>
      <c r="AV56" s="821">
        <f>AS56+AU56</f>
        <v>0.25</v>
      </c>
      <c r="AW56" s="820" t="s">
        <v>57</v>
      </c>
      <c r="AX56" s="820" t="s">
        <v>58</v>
      </c>
      <c r="AY56" s="820" t="s">
        <v>59</v>
      </c>
      <c r="AZ56" s="821">
        <f>IFERROR(IF(AQ56="Probabilidad",(N56-(+N56*AV56)),IF(AQ56="Impacto",N56,"")),"")</f>
        <v>0.6</v>
      </c>
      <c r="BA56" s="822" t="str">
        <f t="shared" si="36"/>
        <v>Media</v>
      </c>
      <c r="BB56" s="821">
        <f t="shared" ref="BB56" si="51">IF(AQ56="Impacto",(AL56-(+AL56*AV56)),AL56)</f>
        <v>0.44999999999999996</v>
      </c>
      <c r="BC56" s="822" t="str">
        <f t="shared" si="37"/>
        <v>Moderado</v>
      </c>
      <c r="BD56" s="823" t="str">
        <f>IF(AND(BA56&lt;&gt;"",BC56&lt;&gt;""),VLOOKUP(BA56&amp;BC56,'No Eliminar'!$P$3:$Q$27,2,FALSE),"")</f>
        <v>Moderada</v>
      </c>
      <c r="BE56" s="820" t="s">
        <v>60</v>
      </c>
      <c r="BF56" s="811" t="s">
        <v>1011</v>
      </c>
      <c r="BG56" s="811" t="s">
        <v>1012</v>
      </c>
      <c r="BH56" s="811" t="s">
        <v>402</v>
      </c>
      <c r="BI56" s="486">
        <v>44635</v>
      </c>
      <c r="BJ56" s="486">
        <v>44910</v>
      </c>
      <c r="BK56" s="839"/>
      <c r="BL56" s="825" t="s">
        <v>1013</v>
      </c>
    </row>
    <row r="57" spans="2:64" s="734" customFormat="1" ht="149.25" thickBot="1" x14ac:dyDescent="0.35">
      <c r="B57" s="930"/>
      <c r="C57" s="885"/>
      <c r="D57" s="882"/>
      <c r="E57" s="480" t="s">
        <v>50</v>
      </c>
      <c r="F57" s="844" t="s">
        <v>267</v>
      </c>
      <c r="G57" s="679" t="s">
        <v>800</v>
      </c>
      <c r="H57" s="670" t="s">
        <v>68</v>
      </c>
      <c r="I57" s="670" t="s">
        <v>801</v>
      </c>
      <c r="J57" s="670" t="s">
        <v>802</v>
      </c>
      <c r="K57" s="770" t="s">
        <v>359</v>
      </c>
      <c r="L57" s="670" t="s">
        <v>70</v>
      </c>
      <c r="M57" s="675" t="str">
        <f t="shared" si="46"/>
        <v>Alta</v>
      </c>
      <c r="N57" s="677">
        <f t="shared" si="47"/>
        <v>0.8</v>
      </c>
      <c r="O57" s="796" t="s">
        <v>53</v>
      </c>
      <c r="P57" s="796" t="s">
        <v>53</v>
      </c>
      <c r="Q57" s="796" t="s">
        <v>53</v>
      </c>
      <c r="R57" s="796" t="s">
        <v>53</v>
      </c>
      <c r="S57" s="796" t="s">
        <v>53</v>
      </c>
      <c r="T57" s="796" t="s">
        <v>53</v>
      </c>
      <c r="U57" s="796" t="s">
        <v>53</v>
      </c>
      <c r="V57" s="796" t="s">
        <v>54</v>
      </c>
      <c r="W57" s="796" t="s">
        <v>54</v>
      </c>
      <c r="X57" s="796" t="s">
        <v>53</v>
      </c>
      <c r="Y57" s="796" t="s">
        <v>53</v>
      </c>
      <c r="Z57" s="796" t="s">
        <v>53</v>
      </c>
      <c r="AA57" s="796" t="s">
        <v>53</v>
      </c>
      <c r="AB57" s="796" t="s">
        <v>53</v>
      </c>
      <c r="AC57" s="796" t="s">
        <v>53</v>
      </c>
      <c r="AD57" s="796" t="s">
        <v>54</v>
      </c>
      <c r="AE57" s="796" t="s">
        <v>53</v>
      </c>
      <c r="AF57" s="796" t="s">
        <v>53</v>
      </c>
      <c r="AG57" s="796" t="s">
        <v>54</v>
      </c>
      <c r="AH57" s="797"/>
      <c r="AI57" s="670" t="s">
        <v>190</v>
      </c>
      <c r="AJ57" s="797"/>
      <c r="AK57" s="663" t="str">
        <f t="shared" si="48"/>
        <v>Catastrófico</v>
      </c>
      <c r="AL57" s="774">
        <f t="shared" si="49"/>
        <v>1</v>
      </c>
      <c r="AM57" s="682" t="str">
        <f>IF(AND(M57&lt;&gt;"",AK57&lt;&gt;""),VLOOKUP(M57&amp;AK57,'No Eliminar'!$P$3:$Q$27,2,FALSE),"")</f>
        <v>Extrema</v>
      </c>
      <c r="AN57" s="810" t="s">
        <v>84</v>
      </c>
      <c r="AO57" s="316" t="s">
        <v>804</v>
      </c>
      <c r="AP57" s="496" t="s">
        <v>803</v>
      </c>
      <c r="AQ57" s="798" t="str">
        <f t="shared" si="50"/>
        <v>Probabilidad</v>
      </c>
      <c r="AR57" s="792" t="s">
        <v>61</v>
      </c>
      <c r="AS57" s="774">
        <f t="shared" si="10"/>
        <v>0.25</v>
      </c>
      <c r="AT57" s="792" t="s">
        <v>56</v>
      </c>
      <c r="AU57" s="774">
        <f t="shared" si="34"/>
        <v>0.15</v>
      </c>
      <c r="AV57" s="799">
        <f t="shared" ref="AV57:AV67" si="52">AS57+AU57</f>
        <v>0.4</v>
      </c>
      <c r="AW57" s="792" t="s">
        <v>57</v>
      </c>
      <c r="AX57" s="792" t="s">
        <v>58</v>
      </c>
      <c r="AY57" s="792" t="s">
        <v>59</v>
      </c>
      <c r="AZ57" s="799">
        <f>IFERROR(IF(AQ57="Probabilidad",(N57-(+N57*AV57)),IF(AQ57="Impacto",N57,"")),"")</f>
        <v>0.48</v>
      </c>
      <c r="BA57" s="800" t="str">
        <f t="shared" si="36"/>
        <v>Media</v>
      </c>
      <c r="BB57" s="799">
        <f>IF(AQ57="Impacto",(AL57-(+AL57*AV57)),AL57)</f>
        <v>1</v>
      </c>
      <c r="BC57" s="800" t="str">
        <f t="shared" si="37"/>
        <v>Catastrófico</v>
      </c>
      <c r="BD57" s="795" t="str">
        <f>IF(AND(BA57&lt;&gt;"",BC57&lt;&gt;""),VLOOKUP(BA57&amp;BC57,'No Eliminar'!$P$3:$Q$27,2,FALSE),"")</f>
        <v>Extrema</v>
      </c>
      <c r="BE57" s="792" t="s">
        <v>60</v>
      </c>
      <c r="BF57" s="670" t="s">
        <v>805</v>
      </c>
      <c r="BG57" s="670" t="s">
        <v>803</v>
      </c>
      <c r="BH57" s="670" t="s">
        <v>382</v>
      </c>
      <c r="BI57" s="706">
        <v>44621</v>
      </c>
      <c r="BJ57" s="706">
        <v>44895</v>
      </c>
      <c r="BK57" s="484"/>
      <c r="BL57" s="854" t="s">
        <v>1014</v>
      </c>
    </row>
    <row r="58" spans="2:64" s="734" customFormat="1" ht="116.25" thickBot="1" x14ac:dyDescent="0.35">
      <c r="B58" s="928" t="s">
        <v>200</v>
      </c>
      <c r="C58" s="883" t="str">
        <f>VLOOKUP(B58,'No Eliminar'!B$3:D$18,2,FALSE)</f>
        <v>Ejercer la defensa de los intereses del Instituto, el control de la legalidad de sus actos administrativos y emitir conceptos jurídicos relacionados con el objeto y función de la entidad.</v>
      </c>
      <c r="D58" s="880" t="str">
        <f>VLOOKUP(B58,'No Eliminar'!B$3:E$18,4,FALSE)</f>
        <v>Ejecutar la planeación institucional en el marco de los valores del servicio público.</v>
      </c>
      <c r="E58" s="923" t="s">
        <v>50</v>
      </c>
      <c r="F58" s="876" t="s">
        <v>270</v>
      </c>
      <c r="G58" s="874" t="s">
        <v>1207</v>
      </c>
      <c r="H58" s="888" t="s">
        <v>68</v>
      </c>
      <c r="I58" s="888" t="s">
        <v>1205</v>
      </c>
      <c r="J58" s="888" t="s">
        <v>1206</v>
      </c>
      <c r="K58" s="894" t="s">
        <v>102</v>
      </c>
      <c r="L58" s="888" t="s">
        <v>64</v>
      </c>
      <c r="M58" s="892" t="str">
        <f t="shared" si="46"/>
        <v>Media</v>
      </c>
      <c r="N58" s="890">
        <f t="shared" si="47"/>
        <v>0.6</v>
      </c>
      <c r="O58" s="763" t="s">
        <v>53</v>
      </c>
      <c r="P58" s="763" t="s">
        <v>53</v>
      </c>
      <c r="Q58" s="763" t="s">
        <v>53</v>
      </c>
      <c r="R58" s="763" t="s">
        <v>53</v>
      </c>
      <c r="S58" s="763" t="s">
        <v>53</v>
      </c>
      <c r="T58" s="763" t="s">
        <v>53</v>
      </c>
      <c r="U58" s="763" t="s">
        <v>53</v>
      </c>
      <c r="V58" s="763" t="s">
        <v>54</v>
      </c>
      <c r="W58" s="763" t="s">
        <v>54</v>
      </c>
      <c r="X58" s="763" t="s">
        <v>53</v>
      </c>
      <c r="Y58" s="763" t="s">
        <v>53</v>
      </c>
      <c r="Z58" s="763" t="s">
        <v>53</v>
      </c>
      <c r="AA58" s="763" t="s">
        <v>53</v>
      </c>
      <c r="AB58" s="763" t="s">
        <v>53</v>
      </c>
      <c r="AC58" s="763" t="s">
        <v>53</v>
      </c>
      <c r="AD58" s="763" t="s">
        <v>54</v>
      </c>
      <c r="AE58" s="763" t="s">
        <v>53</v>
      </c>
      <c r="AF58" s="763" t="s">
        <v>53</v>
      </c>
      <c r="AG58" s="763" t="s">
        <v>54</v>
      </c>
      <c r="AH58" s="764"/>
      <c r="AI58" s="888" t="s">
        <v>362</v>
      </c>
      <c r="AJ58" s="764"/>
      <c r="AK58" s="886" t="str">
        <f t="shared" si="48"/>
        <v>Moderado</v>
      </c>
      <c r="AL58" s="906">
        <f t="shared" si="49"/>
        <v>0.6</v>
      </c>
      <c r="AM58" s="918" t="str">
        <f>IF(AND(M58&lt;&gt;"",AK58&lt;&gt;""),VLOOKUP(M58&amp;AK58,'No Eliminar'!$P$3:$Q$27,2,FALSE),"")</f>
        <v>Moderada</v>
      </c>
      <c r="AN58" s="809" t="s">
        <v>84</v>
      </c>
      <c r="AO58" s="873" t="s">
        <v>1208</v>
      </c>
      <c r="AP58" s="868" t="s">
        <v>1209</v>
      </c>
      <c r="AQ58" s="765" t="str">
        <f t="shared" si="50"/>
        <v>Probabilidad</v>
      </c>
      <c r="AR58" s="781" t="s">
        <v>61</v>
      </c>
      <c r="AS58" s="766">
        <f t="shared" si="10"/>
        <v>0.25</v>
      </c>
      <c r="AT58" s="781" t="s">
        <v>56</v>
      </c>
      <c r="AU58" s="766">
        <f t="shared" si="34"/>
        <v>0.15</v>
      </c>
      <c r="AV58" s="767">
        <f t="shared" si="52"/>
        <v>0.4</v>
      </c>
      <c r="AW58" s="781" t="s">
        <v>57</v>
      </c>
      <c r="AX58" s="781" t="s">
        <v>58</v>
      </c>
      <c r="AY58" s="781" t="s">
        <v>59</v>
      </c>
      <c r="AZ58" s="767">
        <f t="shared" ref="AZ58" si="53">IFERROR(IF(AQ58="Probabilidad",(N58-(+N58*AV58)),IF(AQ58="Impacto",N58,"")),"")</f>
        <v>0.36</v>
      </c>
      <c r="BA58" s="768" t="str">
        <f t="shared" si="36"/>
        <v>Baja</v>
      </c>
      <c r="BB58" s="767">
        <f t="shared" ref="BB58" si="54">IF(AQ58="Impacto",(AL58-(+AL58*AV58)),AL58)</f>
        <v>0.6</v>
      </c>
      <c r="BC58" s="768" t="str">
        <f t="shared" si="37"/>
        <v>Moderado</v>
      </c>
      <c r="BD58" s="769" t="str">
        <f>IF(AND(BA58&lt;&gt;"",BC58&lt;&gt;""),VLOOKUP(BA58&amp;BC58,'No Eliminar'!$P$3:$Q$27,2,FALSE),"")</f>
        <v>Moderada</v>
      </c>
      <c r="BE58" s="896" t="s">
        <v>60</v>
      </c>
      <c r="BF58" s="888" t="s">
        <v>1212</v>
      </c>
      <c r="BG58" s="888" t="s">
        <v>1213</v>
      </c>
      <c r="BH58" s="898" t="s">
        <v>402</v>
      </c>
      <c r="BI58" s="900">
        <v>44562</v>
      </c>
      <c r="BJ58" s="900">
        <v>44926</v>
      </c>
      <c r="BK58" s="803"/>
      <c r="BL58" s="902" t="s">
        <v>1214</v>
      </c>
    </row>
    <row r="59" spans="2:64" s="734" customFormat="1" ht="129.75" thickBot="1" x14ac:dyDescent="0.35">
      <c r="B59" s="929"/>
      <c r="C59" s="884"/>
      <c r="D59" s="881"/>
      <c r="E59" s="913"/>
      <c r="F59" s="911"/>
      <c r="G59" s="910"/>
      <c r="H59" s="909"/>
      <c r="I59" s="909"/>
      <c r="J59" s="909"/>
      <c r="K59" s="908"/>
      <c r="L59" s="909"/>
      <c r="M59" s="925"/>
      <c r="N59" s="924"/>
      <c r="O59" s="784" t="s">
        <v>53</v>
      </c>
      <c r="P59" s="784" t="s">
        <v>53</v>
      </c>
      <c r="Q59" s="784" t="s">
        <v>53</v>
      </c>
      <c r="R59" s="784" t="s">
        <v>53</v>
      </c>
      <c r="S59" s="784" t="s">
        <v>53</v>
      </c>
      <c r="T59" s="784" t="s">
        <v>53</v>
      </c>
      <c r="U59" s="784" t="s">
        <v>53</v>
      </c>
      <c r="V59" s="784" t="s">
        <v>54</v>
      </c>
      <c r="W59" s="784" t="s">
        <v>54</v>
      </c>
      <c r="X59" s="784" t="s">
        <v>53</v>
      </c>
      <c r="Y59" s="784" t="s">
        <v>53</v>
      </c>
      <c r="Z59" s="784" t="s">
        <v>53</v>
      </c>
      <c r="AA59" s="784" t="s">
        <v>53</v>
      </c>
      <c r="AB59" s="784" t="s">
        <v>53</v>
      </c>
      <c r="AC59" s="784" t="s">
        <v>53</v>
      </c>
      <c r="AD59" s="784" t="s">
        <v>54</v>
      </c>
      <c r="AE59" s="784" t="s">
        <v>53</v>
      </c>
      <c r="AF59" s="784" t="s">
        <v>53</v>
      </c>
      <c r="AG59" s="784" t="s">
        <v>54</v>
      </c>
      <c r="AH59" s="785"/>
      <c r="AI59" s="909"/>
      <c r="AJ59" s="785"/>
      <c r="AK59" s="922"/>
      <c r="AL59" s="921"/>
      <c r="AM59" s="919"/>
      <c r="AN59" s="808" t="s">
        <v>348</v>
      </c>
      <c r="AO59" s="1253" t="s">
        <v>1210</v>
      </c>
      <c r="AP59" s="869" t="s">
        <v>1211</v>
      </c>
      <c r="AQ59" s="786" t="str">
        <f t="shared" si="50"/>
        <v>Probabilidad</v>
      </c>
      <c r="AR59" s="787" t="s">
        <v>62</v>
      </c>
      <c r="AS59" s="742">
        <f t="shared" si="10"/>
        <v>0.15</v>
      </c>
      <c r="AT59" s="787" t="s">
        <v>56</v>
      </c>
      <c r="AU59" s="742">
        <f t="shared" si="34"/>
        <v>0.15</v>
      </c>
      <c r="AV59" s="788">
        <f t="shared" si="52"/>
        <v>0.3</v>
      </c>
      <c r="AW59" s="787" t="s">
        <v>73</v>
      </c>
      <c r="AX59" s="787" t="s">
        <v>65</v>
      </c>
      <c r="AY59" s="787" t="s">
        <v>59</v>
      </c>
      <c r="AZ59" s="802">
        <f>IFERROR(IF(AND(AQ58="Probabilidad",AQ59="Probabilidad"),(AZ58-(+AZ58*AV59)),IF(AQ59="Probabilidad",(N58-(+N58*AV59)),IF(AQ59="Impacto",AZ58,""))),"")</f>
        <v>0.252</v>
      </c>
      <c r="BA59" s="789" t="str">
        <f t="shared" si="36"/>
        <v>Baja</v>
      </c>
      <c r="BB59" s="788">
        <f>IFERROR(IF(AND(AQ58="Impacto",AQ59="Impacto"),(BB58-(+BB58*AV59)),IF(AND(AQ58="Impacto",AQ59="Probabilidad"),(BB58),IF(AND(AQ58="Probabilidad",AQ59="Impacto"),(BB58-(+BB58*AV59)),IF(AND(AQ58="Probabilidad",AQ59="Probabilidad"),(BB58))))),"")</f>
        <v>0.6</v>
      </c>
      <c r="BC59" s="789" t="str">
        <f t="shared" si="37"/>
        <v>Moderado</v>
      </c>
      <c r="BD59" s="746" t="str">
        <f>IF(AND(BA59&lt;&gt;"",BC59&lt;&gt;""),VLOOKUP(BA59&amp;BC59,'No Eliminar'!$P$3:$Q$27,2,FALSE),"")</f>
        <v>Moderada</v>
      </c>
      <c r="BE59" s="917"/>
      <c r="BF59" s="909"/>
      <c r="BG59" s="909"/>
      <c r="BH59" s="915"/>
      <c r="BI59" s="916"/>
      <c r="BJ59" s="916"/>
      <c r="BK59" s="862"/>
      <c r="BL59" s="914"/>
    </row>
    <row r="60" spans="2:64" s="734" customFormat="1" ht="102" thickBot="1" x14ac:dyDescent="0.35">
      <c r="B60" s="929"/>
      <c r="C60" s="884"/>
      <c r="D60" s="881"/>
      <c r="E60" s="878" t="s">
        <v>50</v>
      </c>
      <c r="F60" s="876" t="s">
        <v>271</v>
      </c>
      <c r="G60" s="874" t="s">
        <v>1215</v>
      </c>
      <c r="H60" s="888" t="s">
        <v>68</v>
      </c>
      <c r="I60" s="888" t="s">
        <v>1216</v>
      </c>
      <c r="J60" s="888" t="s">
        <v>1217</v>
      </c>
      <c r="K60" s="894" t="s">
        <v>102</v>
      </c>
      <c r="L60" s="888" t="s">
        <v>70</v>
      </c>
      <c r="M60" s="892" t="str">
        <f t="shared" ref="M60" si="55">IF(L60="Máximo 2 veces por año","Muy Baja", IF(L60="De 3 a 24 veces por año","Baja", IF(L60="De 24 a 500 veces por año","Media", IF(L60="De 500 veces al año y máximo 5000 veces por año","Alta",IF(L60="Más de 5000 veces por año","Muy Alta",";")))))</f>
        <v>Alta</v>
      </c>
      <c r="N60" s="890">
        <f t="shared" ref="N60" si="56">IF(M60="Muy Baja", 20%, IF(M60="Baja",40%, IF(M60="Media",60%, IF(M60="Alta",80%,IF(M60="Muy Alta",100%,"")))))</f>
        <v>0.8</v>
      </c>
      <c r="O60" s="763" t="s">
        <v>53</v>
      </c>
      <c r="P60" s="763" t="s">
        <v>53</v>
      </c>
      <c r="Q60" s="763" t="s">
        <v>53</v>
      </c>
      <c r="R60" s="763" t="s">
        <v>53</v>
      </c>
      <c r="S60" s="763" t="s">
        <v>53</v>
      </c>
      <c r="T60" s="763" t="s">
        <v>53</v>
      </c>
      <c r="U60" s="763" t="s">
        <v>53</v>
      </c>
      <c r="V60" s="763" t="s">
        <v>54</v>
      </c>
      <c r="W60" s="763" t="s">
        <v>54</v>
      </c>
      <c r="X60" s="763" t="s">
        <v>53</v>
      </c>
      <c r="Y60" s="763" t="s">
        <v>53</v>
      </c>
      <c r="Z60" s="763" t="s">
        <v>53</v>
      </c>
      <c r="AA60" s="763" t="s">
        <v>53</v>
      </c>
      <c r="AB60" s="763" t="s">
        <v>53</v>
      </c>
      <c r="AC60" s="763" t="s">
        <v>53</v>
      </c>
      <c r="AD60" s="763" t="s">
        <v>54</v>
      </c>
      <c r="AE60" s="763" t="s">
        <v>53</v>
      </c>
      <c r="AF60" s="763" t="s">
        <v>53</v>
      </c>
      <c r="AG60" s="763" t="s">
        <v>54</v>
      </c>
      <c r="AH60" s="764"/>
      <c r="AI60" s="888" t="s">
        <v>361</v>
      </c>
      <c r="AJ60" s="764"/>
      <c r="AK60" s="886" t="str">
        <f t="shared" ref="AK60" si="57">IF(AI60="Afectación menor a 10 SMLMV","Leve",IF(AI60="Entre 10 y 50 SMLMV","Menor",IF(AI60="Entre 50 y 100 SMLMV","Moderado",IF(AI60="Entre 100 y 500 SMLMV","Mayor",IF(AI60="Mayor a 500 SMLMV","Catastrófico",";")))))</f>
        <v>Menor</v>
      </c>
      <c r="AL60" s="906">
        <f t="shared" ref="AL60" si="58">IF(AK60="Leve", 20%, IF(AK60="Menor",40%, IF(AK60="Moderado",60%, IF(AK60="Mayor",80%,IF(AK60="Catastrófico",100%,"")))))</f>
        <v>0.4</v>
      </c>
      <c r="AM60" s="918" t="str">
        <f>IF(AND(M60&lt;&gt;"",AK60&lt;&gt;""),VLOOKUP(M60&amp;AK60,'No Eliminar'!$P$3:$Q$27,2,FALSE),"")</f>
        <v>Moderada</v>
      </c>
      <c r="AN60" s="809" t="s">
        <v>84</v>
      </c>
      <c r="AO60" s="847" t="s">
        <v>1221</v>
      </c>
      <c r="AP60" s="871" t="s">
        <v>1218</v>
      </c>
      <c r="AQ60" s="801" t="str">
        <f t="shared" si="50"/>
        <v>Probabilidad</v>
      </c>
      <c r="AR60" s="781" t="s">
        <v>61</v>
      </c>
      <c r="AS60" s="766">
        <f t="shared" si="10"/>
        <v>0.25</v>
      </c>
      <c r="AT60" s="781" t="s">
        <v>56</v>
      </c>
      <c r="AU60" s="766">
        <f t="shared" si="34"/>
        <v>0.15</v>
      </c>
      <c r="AV60" s="767">
        <f t="shared" si="52"/>
        <v>0.4</v>
      </c>
      <c r="AW60" s="781" t="s">
        <v>57</v>
      </c>
      <c r="AX60" s="781" t="s">
        <v>58</v>
      </c>
      <c r="AY60" s="781" t="s">
        <v>59</v>
      </c>
      <c r="AZ60" s="767">
        <f t="shared" ref="AZ60" si="59">IFERROR(IF(AQ60="Probabilidad",(N60-(+N60*AV60)),IF(AQ60="Impacto",N60,"")),"")</f>
        <v>0.48</v>
      </c>
      <c r="BA60" s="768" t="str">
        <f t="shared" si="36"/>
        <v>Media</v>
      </c>
      <c r="BB60" s="767">
        <f t="shared" ref="BB60" si="60">IF(AQ60="Impacto",(AL60-(+AL60*AV60)),AL60)</f>
        <v>0.4</v>
      </c>
      <c r="BC60" s="768" t="str">
        <f t="shared" si="37"/>
        <v>Menor</v>
      </c>
      <c r="BD60" s="769" t="str">
        <f>IF(AND(BA60&lt;&gt;"",BC60&lt;&gt;""),VLOOKUP(BA60&amp;BC60,'No Eliminar'!$P$3:$Q$27,2,FALSE),"")</f>
        <v>Moderada</v>
      </c>
      <c r="BE60" s="896" t="s">
        <v>115</v>
      </c>
      <c r="BF60" s="888" t="s">
        <v>389</v>
      </c>
      <c r="BG60" s="888" t="s">
        <v>389</v>
      </c>
      <c r="BH60" s="888" t="s">
        <v>389</v>
      </c>
      <c r="BI60" s="888" t="s">
        <v>389</v>
      </c>
      <c r="BJ60" s="888" t="s">
        <v>389</v>
      </c>
      <c r="BK60" s="790"/>
      <c r="BL60" s="902" t="s">
        <v>1226</v>
      </c>
    </row>
    <row r="61" spans="2:64" s="734" customFormat="1" ht="88.5" thickBot="1" x14ac:dyDescent="0.35">
      <c r="B61" s="929"/>
      <c r="C61" s="884"/>
      <c r="D61" s="881"/>
      <c r="E61" s="912"/>
      <c r="F61" s="911"/>
      <c r="G61" s="910"/>
      <c r="H61" s="909"/>
      <c r="I61" s="909"/>
      <c r="J61" s="909"/>
      <c r="K61" s="908"/>
      <c r="L61" s="909"/>
      <c r="M61" s="925"/>
      <c r="N61" s="924"/>
      <c r="O61" s="745" t="s">
        <v>53</v>
      </c>
      <c r="P61" s="745" t="s">
        <v>53</v>
      </c>
      <c r="Q61" s="745" t="s">
        <v>53</v>
      </c>
      <c r="R61" s="745" t="s">
        <v>53</v>
      </c>
      <c r="S61" s="745" t="s">
        <v>53</v>
      </c>
      <c r="T61" s="745" t="s">
        <v>53</v>
      </c>
      <c r="U61" s="745" t="s">
        <v>53</v>
      </c>
      <c r="V61" s="745" t="s">
        <v>54</v>
      </c>
      <c r="W61" s="745" t="s">
        <v>54</v>
      </c>
      <c r="X61" s="745" t="s">
        <v>53</v>
      </c>
      <c r="Y61" s="745" t="s">
        <v>53</v>
      </c>
      <c r="Z61" s="745" t="s">
        <v>53</v>
      </c>
      <c r="AA61" s="745" t="s">
        <v>53</v>
      </c>
      <c r="AB61" s="745" t="s">
        <v>53</v>
      </c>
      <c r="AC61" s="745" t="s">
        <v>53</v>
      </c>
      <c r="AD61" s="745" t="s">
        <v>54</v>
      </c>
      <c r="AE61" s="745" t="s">
        <v>53</v>
      </c>
      <c r="AF61" s="745" t="s">
        <v>53</v>
      </c>
      <c r="AG61" s="745" t="s">
        <v>54</v>
      </c>
      <c r="AH61" s="736"/>
      <c r="AI61" s="909"/>
      <c r="AJ61" s="736"/>
      <c r="AK61" s="922"/>
      <c r="AL61" s="921"/>
      <c r="AM61" s="919"/>
      <c r="AN61" s="809" t="s">
        <v>348</v>
      </c>
      <c r="AO61" s="870" t="s">
        <v>1222</v>
      </c>
      <c r="AP61" s="871" t="s">
        <v>1219</v>
      </c>
      <c r="AQ61" s="840" t="str">
        <f t="shared" si="50"/>
        <v>Probabilidad</v>
      </c>
      <c r="AR61" s="782" t="s">
        <v>61</v>
      </c>
      <c r="AS61" s="738">
        <f t="shared" si="10"/>
        <v>0.25</v>
      </c>
      <c r="AT61" s="782" t="s">
        <v>56</v>
      </c>
      <c r="AU61" s="738">
        <f t="shared" si="34"/>
        <v>0.15</v>
      </c>
      <c r="AV61" s="739">
        <f t="shared" si="52"/>
        <v>0.4</v>
      </c>
      <c r="AW61" s="782" t="s">
        <v>57</v>
      </c>
      <c r="AX61" s="782" t="s">
        <v>58</v>
      </c>
      <c r="AY61" s="782" t="s">
        <v>59</v>
      </c>
      <c r="AZ61" s="751">
        <f>IFERROR(IF(AND(AQ60="Probabilidad",AQ61="Probabilidad"),(AZ60-(+AZ60*AV61)),IF(AQ61="Probabilidad",(N60-(+N60*AV61)),IF(AQ61="Impacto",AZ60,""))),"")</f>
        <v>0.28799999999999998</v>
      </c>
      <c r="BA61" s="740" t="str">
        <f t="shared" si="36"/>
        <v>Baja</v>
      </c>
      <c r="BB61" s="739">
        <f>IFERROR(IF(AND(AQ60="Impacto",AQ61="Impacto"),(BB60-(+BB60*AV61)),IF(AND(AQ60="Impacto",AQ61="Probabilidad"),(BB60),IF(AND(AQ60="Probabilidad",AQ61="Impacto"),(BB60-(+BB60*AV61)),IF(AND(AQ60="Probabilidad",AQ61="Probabilidad"),(BB60))))),"")</f>
        <v>0.4</v>
      </c>
      <c r="BC61" s="740" t="str">
        <f t="shared" si="37"/>
        <v>Menor</v>
      </c>
      <c r="BD61" s="741" t="str">
        <f>IF(AND(BA61&lt;&gt;"",BC61&lt;&gt;""),VLOOKUP(BA61&amp;BC61,'No Eliminar'!$P$3:$Q$27,2,FALSE),"")</f>
        <v>Moderada</v>
      </c>
      <c r="BE61" s="917"/>
      <c r="BF61" s="909"/>
      <c r="BG61" s="909"/>
      <c r="BH61" s="909"/>
      <c r="BI61" s="909"/>
      <c r="BJ61" s="909"/>
      <c r="BK61" s="737"/>
      <c r="BL61" s="914"/>
    </row>
    <row r="62" spans="2:64" s="734" customFormat="1" ht="87.75" thickBot="1" x14ac:dyDescent="0.35">
      <c r="B62" s="929"/>
      <c r="C62" s="884"/>
      <c r="D62" s="881"/>
      <c r="E62" s="912"/>
      <c r="F62" s="911"/>
      <c r="G62" s="910"/>
      <c r="H62" s="909"/>
      <c r="I62" s="909"/>
      <c r="J62" s="909"/>
      <c r="K62" s="908"/>
      <c r="L62" s="909"/>
      <c r="M62" s="925"/>
      <c r="N62" s="924"/>
      <c r="O62" s="745" t="s">
        <v>53</v>
      </c>
      <c r="P62" s="745" t="s">
        <v>53</v>
      </c>
      <c r="Q62" s="745" t="s">
        <v>53</v>
      </c>
      <c r="R62" s="745" t="s">
        <v>53</v>
      </c>
      <c r="S62" s="745" t="s">
        <v>53</v>
      </c>
      <c r="T62" s="745" t="s">
        <v>53</v>
      </c>
      <c r="U62" s="745" t="s">
        <v>53</v>
      </c>
      <c r="V62" s="745" t="s">
        <v>54</v>
      </c>
      <c r="W62" s="745" t="s">
        <v>54</v>
      </c>
      <c r="X62" s="745" t="s">
        <v>53</v>
      </c>
      <c r="Y62" s="745" t="s">
        <v>53</v>
      </c>
      <c r="Z62" s="745" t="s">
        <v>53</v>
      </c>
      <c r="AA62" s="745" t="s">
        <v>53</v>
      </c>
      <c r="AB62" s="745" t="s">
        <v>53</v>
      </c>
      <c r="AC62" s="745" t="s">
        <v>53</v>
      </c>
      <c r="AD62" s="745" t="s">
        <v>54</v>
      </c>
      <c r="AE62" s="745" t="s">
        <v>53</v>
      </c>
      <c r="AF62" s="745" t="s">
        <v>53</v>
      </c>
      <c r="AG62" s="745" t="s">
        <v>54</v>
      </c>
      <c r="AH62" s="736"/>
      <c r="AI62" s="909"/>
      <c r="AJ62" s="736"/>
      <c r="AK62" s="922"/>
      <c r="AL62" s="921"/>
      <c r="AM62" s="919"/>
      <c r="AN62" s="809" t="s">
        <v>349</v>
      </c>
      <c r="AO62" s="870" t="s">
        <v>1223</v>
      </c>
      <c r="AP62" s="871" t="s">
        <v>1219</v>
      </c>
      <c r="AQ62" s="840" t="str">
        <f t="shared" si="50"/>
        <v>Probabilidad</v>
      </c>
      <c r="AR62" s="782" t="s">
        <v>62</v>
      </c>
      <c r="AS62" s="738">
        <f t="shared" si="10"/>
        <v>0.15</v>
      </c>
      <c r="AT62" s="782" t="s">
        <v>56</v>
      </c>
      <c r="AU62" s="738">
        <f t="shared" si="34"/>
        <v>0.15</v>
      </c>
      <c r="AV62" s="739">
        <f t="shared" si="52"/>
        <v>0.3</v>
      </c>
      <c r="AW62" s="782" t="s">
        <v>73</v>
      </c>
      <c r="AX62" s="782" t="s">
        <v>65</v>
      </c>
      <c r="AY62" s="782" t="s">
        <v>59</v>
      </c>
      <c r="AZ62" s="739">
        <f>IFERROR(IF(AND(AQ61="Probabilidad",AQ62="Probabilidad"),(AZ61-(+AZ61*AV62)),IF(AND(AQ61="Impacto",AQ62="Probabilidad"),(AZ60-(+AZ60*AV62)),IF(AQ62="Impacto",AZ61,""))),"")</f>
        <v>0.2016</v>
      </c>
      <c r="BA62" s="740" t="str">
        <f t="shared" si="36"/>
        <v>Baja</v>
      </c>
      <c r="BB62" s="739">
        <f>IFERROR(IF(AND(AQ61="Impacto",AQ62="Impacto"),(BB61-(+BB61*AV62)),IF(AND(AQ61="Impacto",AQ62="Probabilidad"),(BB61),IF(AND(AQ61="Probabilidad",AQ62="Impacto"),(BB61-(+BB61*AV62)),IF(AND(AQ61="Probabilidad",AQ62="Probabilidad"),(BB61))))),"")</f>
        <v>0.4</v>
      </c>
      <c r="BC62" s="740" t="str">
        <f t="shared" si="37"/>
        <v>Menor</v>
      </c>
      <c r="BD62" s="741" t="str">
        <f>IF(AND(BA62&lt;&gt;"",BC62&lt;&gt;""),VLOOKUP(BA62&amp;BC62,'No Eliminar'!$P$3:$Q$27,2,FALSE),"")</f>
        <v>Moderada</v>
      </c>
      <c r="BE62" s="917"/>
      <c r="BF62" s="909"/>
      <c r="BG62" s="909"/>
      <c r="BH62" s="909"/>
      <c r="BI62" s="909"/>
      <c r="BJ62" s="909"/>
      <c r="BK62" s="737"/>
      <c r="BL62" s="914"/>
    </row>
    <row r="63" spans="2:64" s="734" customFormat="1" ht="102" thickBot="1" x14ac:dyDescent="0.35">
      <c r="B63" s="929"/>
      <c r="C63" s="884"/>
      <c r="D63" s="881"/>
      <c r="E63" s="912"/>
      <c r="F63" s="911"/>
      <c r="G63" s="910"/>
      <c r="H63" s="909"/>
      <c r="I63" s="909"/>
      <c r="J63" s="909"/>
      <c r="K63" s="908"/>
      <c r="L63" s="909"/>
      <c r="M63" s="925"/>
      <c r="N63" s="924"/>
      <c r="O63" s="745" t="s">
        <v>53</v>
      </c>
      <c r="P63" s="745" t="s">
        <v>53</v>
      </c>
      <c r="Q63" s="745" t="s">
        <v>53</v>
      </c>
      <c r="R63" s="745" t="s">
        <v>53</v>
      </c>
      <c r="S63" s="745" t="s">
        <v>53</v>
      </c>
      <c r="T63" s="745" t="s">
        <v>53</v>
      </c>
      <c r="U63" s="745" t="s">
        <v>53</v>
      </c>
      <c r="V63" s="745" t="s">
        <v>54</v>
      </c>
      <c r="W63" s="745" t="s">
        <v>54</v>
      </c>
      <c r="X63" s="745" t="s">
        <v>53</v>
      </c>
      <c r="Y63" s="745" t="s">
        <v>53</v>
      </c>
      <c r="Z63" s="745" t="s">
        <v>53</v>
      </c>
      <c r="AA63" s="745" t="s">
        <v>53</v>
      </c>
      <c r="AB63" s="745" t="s">
        <v>53</v>
      </c>
      <c r="AC63" s="745" t="s">
        <v>53</v>
      </c>
      <c r="AD63" s="745" t="s">
        <v>54</v>
      </c>
      <c r="AE63" s="745" t="s">
        <v>53</v>
      </c>
      <c r="AF63" s="745" t="s">
        <v>53</v>
      </c>
      <c r="AG63" s="745" t="s">
        <v>54</v>
      </c>
      <c r="AH63" s="736"/>
      <c r="AI63" s="909"/>
      <c r="AJ63" s="736"/>
      <c r="AK63" s="922"/>
      <c r="AL63" s="921"/>
      <c r="AM63" s="919"/>
      <c r="AN63" s="809" t="s">
        <v>350</v>
      </c>
      <c r="AO63" s="870" t="s">
        <v>1224</v>
      </c>
      <c r="AP63" s="871" t="s">
        <v>1219</v>
      </c>
      <c r="AQ63" s="840" t="str">
        <f t="shared" si="50"/>
        <v>Probabilidad</v>
      </c>
      <c r="AR63" s="782" t="s">
        <v>62</v>
      </c>
      <c r="AS63" s="738">
        <f t="shared" si="10"/>
        <v>0.15</v>
      </c>
      <c r="AT63" s="782" t="s">
        <v>56</v>
      </c>
      <c r="AU63" s="738">
        <f t="shared" si="34"/>
        <v>0.15</v>
      </c>
      <c r="AV63" s="739">
        <f t="shared" si="52"/>
        <v>0.3</v>
      </c>
      <c r="AW63" s="782" t="s">
        <v>57</v>
      </c>
      <c r="AX63" s="782" t="s">
        <v>58</v>
      </c>
      <c r="AY63" s="782" t="s">
        <v>59</v>
      </c>
      <c r="AZ63" s="739">
        <f>IFERROR(IF(AND(AQ62="Probabilidad",AQ63="Probabilidad"),(AZ62-(+AZ62*AV63)),IF(AND(AQ62="Impacto",AQ63="Probabilidad"),(AZ61-(+AZ61*AV63)),IF(AQ63="Impacto",AZ62,""))),"")</f>
        <v>0.14112</v>
      </c>
      <c r="BA63" s="740" t="str">
        <f t="shared" si="36"/>
        <v>Muy Baja</v>
      </c>
      <c r="BB63" s="739">
        <f>IFERROR(IF(AND(AQ62="Impacto",AQ63="Impacto"),(BB62-(+BB62*AV63)),IF(AND(AQ62="Impacto",AQ63="Probabilidad"),(BB62),IF(AND(AQ62="Probabilidad",AQ63="Impacto"),(BB62-(+BB62*AV63)),IF(AND(AQ62="Probabilidad",AQ63="Probabilidad"),(BB62))))),"")</f>
        <v>0.4</v>
      </c>
      <c r="BC63" s="740" t="str">
        <f t="shared" si="37"/>
        <v>Menor</v>
      </c>
      <c r="BD63" s="741" t="str">
        <f>IF(AND(BA63&lt;&gt;"",BC63&lt;&gt;""),VLOOKUP(BA63&amp;BC63,'No Eliminar'!$P$3:$Q$27,2,FALSE),"")</f>
        <v>Baja</v>
      </c>
      <c r="BE63" s="917"/>
      <c r="BF63" s="909"/>
      <c r="BG63" s="909"/>
      <c r="BH63" s="909"/>
      <c r="BI63" s="909"/>
      <c r="BJ63" s="909"/>
      <c r="BK63" s="737"/>
      <c r="BL63" s="914"/>
    </row>
    <row r="64" spans="2:64" s="734" customFormat="1" ht="130.5" thickBot="1" x14ac:dyDescent="0.35">
      <c r="B64" s="929"/>
      <c r="C64" s="884"/>
      <c r="D64" s="881"/>
      <c r="E64" s="913"/>
      <c r="F64" s="877"/>
      <c r="G64" s="875"/>
      <c r="H64" s="889"/>
      <c r="I64" s="889"/>
      <c r="J64" s="889"/>
      <c r="K64" s="895"/>
      <c r="L64" s="889"/>
      <c r="M64" s="893"/>
      <c r="N64" s="891"/>
      <c r="O64" s="772" t="s">
        <v>53</v>
      </c>
      <c r="P64" s="772" t="s">
        <v>53</v>
      </c>
      <c r="Q64" s="772" t="s">
        <v>53</v>
      </c>
      <c r="R64" s="772" t="s">
        <v>53</v>
      </c>
      <c r="S64" s="772" t="s">
        <v>53</v>
      </c>
      <c r="T64" s="772" t="s">
        <v>53</v>
      </c>
      <c r="U64" s="772" t="s">
        <v>53</v>
      </c>
      <c r="V64" s="772" t="s">
        <v>54</v>
      </c>
      <c r="W64" s="772" t="s">
        <v>54</v>
      </c>
      <c r="X64" s="772" t="s">
        <v>53</v>
      </c>
      <c r="Y64" s="772" t="s">
        <v>53</v>
      </c>
      <c r="Z64" s="772" t="s">
        <v>53</v>
      </c>
      <c r="AA64" s="772" t="s">
        <v>53</v>
      </c>
      <c r="AB64" s="772" t="s">
        <v>53</v>
      </c>
      <c r="AC64" s="772" t="s">
        <v>53</v>
      </c>
      <c r="AD64" s="772" t="s">
        <v>54</v>
      </c>
      <c r="AE64" s="772" t="s">
        <v>53</v>
      </c>
      <c r="AF64" s="772" t="s">
        <v>53</v>
      </c>
      <c r="AG64" s="772" t="s">
        <v>54</v>
      </c>
      <c r="AH64" s="773"/>
      <c r="AI64" s="889"/>
      <c r="AJ64" s="773"/>
      <c r="AK64" s="887"/>
      <c r="AL64" s="907"/>
      <c r="AM64" s="920"/>
      <c r="AN64" s="809" t="s">
        <v>351</v>
      </c>
      <c r="AO64" s="848" t="s">
        <v>1225</v>
      </c>
      <c r="AP64" s="871" t="s">
        <v>1220</v>
      </c>
      <c r="AQ64" s="807" t="str">
        <f t="shared" si="50"/>
        <v>Probabilidad</v>
      </c>
      <c r="AR64" s="783" t="s">
        <v>62</v>
      </c>
      <c r="AS64" s="776">
        <f t="shared" si="10"/>
        <v>0.15</v>
      </c>
      <c r="AT64" s="783" t="s">
        <v>56</v>
      </c>
      <c r="AU64" s="776">
        <f t="shared" si="34"/>
        <v>0.15</v>
      </c>
      <c r="AV64" s="777">
        <f t="shared" si="52"/>
        <v>0.3</v>
      </c>
      <c r="AW64" s="783" t="s">
        <v>57</v>
      </c>
      <c r="AX64" s="783" t="s">
        <v>58</v>
      </c>
      <c r="AY64" s="783" t="s">
        <v>59</v>
      </c>
      <c r="AZ64" s="777">
        <f>IFERROR(IF(AND(AQ63="Probabilidad",AQ64="Probabilidad"),(AZ63-(+AZ63*AV64)),IF(AND(AQ63="Impacto",AQ64="Probabilidad"),(AZ62-(+AZ62*AV64)),IF(AQ64="Impacto",AZ63,""))),"")</f>
        <v>9.8783999999999997E-2</v>
      </c>
      <c r="BA64" s="778" t="str">
        <f t="shared" si="36"/>
        <v>Muy Baja</v>
      </c>
      <c r="BB64" s="777">
        <f>IFERROR(IF(AND(AQ63="Impacto",AQ64="Impacto"),(BB63-(+BB63*AV64)),IF(AND(AQ63="Impacto",AQ64="Probabilidad"),(BB63),IF(AND(AQ63="Probabilidad",AQ64="Impacto"),(BB63-(+BB63*AV64)),IF(AND(AQ63="Probabilidad",AQ64="Probabilidad"),(BB63))))),"")</f>
        <v>0.4</v>
      </c>
      <c r="BC64" s="778" t="str">
        <f t="shared" si="37"/>
        <v>Menor</v>
      </c>
      <c r="BD64" s="779" t="str">
        <f>IF(AND(BA64&lt;&gt;"",BC64&lt;&gt;""),VLOOKUP(BA64&amp;BC64,'No Eliminar'!$P$3:$Q$27,2,FALSE),"")</f>
        <v>Baja</v>
      </c>
      <c r="BE64" s="897"/>
      <c r="BF64" s="889"/>
      <c r="BG64" s="889"/>
      <c r="BH64" s="889"/>
      <c r="BI64" s="889"/>
      <c r="BJ64" s="889"/>
      <c r="BK64" s="780"/>
      <c r="BL64" s="903"/>
    </row>
    <row r="65" spans="2:64" s="734" customFormat="1" ht="133.5" thickBot="1" x14ac:dyDescent="0.35">
      <c r="B65" s="929"/>
      <c r="C65" s="884"/>
      <c r="D65" s="881"/>
      <c r="E65" s="842" t="s">
        <v>50</v>
      </c>
      <c r="F65" s="844" t="s">
        <v>273</v>
      </c>
      <c r="G65" s="530" t="s">
        <v>1227</v>
      </c>
      <c r="H65" s="811" t="s">
        <v>68</v>
      </c>
      <c r="I65" s="811" t="s">
        <v>1228</v>
      </c>
      <c r="J65" s="811" t="s">
        <v>1229</v>
      </c>
      <c r="K65" s="812" t="s">
        <v>102</v>
      </c>
      <c r="L65" s="811" t="s">
        <v>64</v>
      </c>
      <c r="M65" s="813" t="str">
        <f t="shared" ref="M65:M66" si="61">IF(L65="Máximo 2 veces por año","Muy Baja", IF(L65="De 3 a 24 veces por año","Baja", IF(L65="De 24 a 500 veces por año","Media", IF(L65="De 500 veces al año y máximo 5000 veces por año","Alta",IF(L65="Más de 5000 veces por año","Muy Alta",";")))))</f>
        <v>Media</v>
      </c>
      <c r="N65" s="814">
        <f t="shared" ref="N65:N66" si="62">IF(M65="Muy Baja", 20%, IF(M65="Baja",40%, IF(M65="Media",60%, IF(M65="Alta",80%,IF(M65="Muy Alta",100%,"")))))</f>
        <v>0.6</v>
      </c>
      <c r="O65" s="815" t="s">
        <v>53</v>
      </c>
      <c r="P65" s="815" t="s">
        <v>53</v>
      </c>
      <c r="Q65" s="815" t="s">
        <v>53</v>
      </c>
      <c r="R65" s="815" t="s">
        <v>53</v>
      </c>
      <c r="S65" s="815" t="s">
        <v>53</v>
      </c>
      <c r="T65" s="815" t="s">
        <v>53</v>
      </c>
      <c r="U65" s="815" t="s">
        <v>53</v>
      </c>
      <c r="V65" s="815" t="s">
        <v>54</v>
      </c>
      <c r="W65" s="815" t="s">
        <v>54</v>
      </c>
      <c r="X65" s="815" t="s">
        <v>53</v>
      </c>
      <c r="Y65" s="815" t="s">
        <v>53</v>
      </c>
      <c r="Z65" s="815" t="s">
        <v>53</v>
      </c>
      <c r="AA65" s="815" t="s">
        <v>53</v>
      </c>
      <c r="AB65" s="815" t="s">
        <v>53</v>
      </c>
      <c r="AC65" s="815" t="s">
        <v>53</v>
      </c>
      <c r="AD65" s="815" t="s">
        <v>54</v>
      </c>
      <c r="AE65" s="815" t="s">
        <v>53</v>
      </c>
      <c r="AF65" s="815" t="s">
        <v>53</v>
      </c>
      <c r="AG65" s="815" t="s">
        <v>54</v>
      </c>
      <c r="AH65" s="816"/>
      <c r="AI65" s="811" t="s">
        <v>361</v>
      </c>
      <c r="AJ65" s="816"/>
      <c r="AK65" s="817" t="str">
        <f t="shared" ref="AK65:AK66" si="63">IF(AI65="Afectación menor a 10 SMLMV","Leve",IF(AI65="Entre 10 y 50 SMLMV","Menor",IF(AI65="Entre 50 y 100 SMLMV","Moderado",IF(AI65="Entre 100 y 500 SMLMV","Mayor",IF(AI65="Mayor a 500 SMLMV","Catastrófico",";")))))</f>
        <v>Menor</v>
      </c>
      <c r="AL65" s="818">
        <f t="shared" ref="AL65:AL66" si="64">IF(AK65="Leve", 20%, IF(AK65="Menor",40%, IF(AK65="Moderado",60%, IF(AK65="Mayor",80%,IF(AK65="Catastrófico",100%,"")))))</f>
        <v>0.4</v>
      </c>
      <c r="AM65" s="829" t="str">
        <f>IF(AND(M65&lt;&gt;"",AK65&lt;&gt;""),VLOOKUP(M65&amp;AK65,'No Eliminar'!$P$3:$Q$27,2,FALSE),"")</f>
        <v>Moderada</v>
      </c>
      <c r="AN65" s="809" t="s">
        <v>84</v>
      </c>
      <c r="AO65" s="872" t="s">
        <v>1230</v>
      </c>
      <c r="AP65" s="871" t="s">
        <v>1202</v>
      </c>
      <c r="AQ65" s="819" t="str">
        <f t="shared" si="50"/>
        <v>Probabilidad</v>
      </c>
      <c r="AR65" s="820" t="s">
        <v>62</v>
      </c>
      <c r="AS65" s="818">
        <f t="shared" si="10"/>
        <v>0.15</v>
      </c>
      <c r="AT65" s="820" t="s">
        <v>56</v>
      </c>
      <c r="AU65" s="818">
        <f t="shared" si="34"/>
        <v>0.15</v>
      </c>
      <c r="AV65" s="821">
        <f t="shared" si="52"/>
        <v>0.3</v>
      </c>
      <c r="AW65" s="820" t="s">
        <v>73</v>
      </c>
      <c r="AX65" s="820" t="s">
        <v>65</v>
      </c>
      <c r="AY65" s="820" t="s">
        <v>59</v>
      </c>
      <c r="AZ65" s="821">
        <f t="shared" ref="AZ65:AZ66" si="65">IFERROR(IF(AQ65="Probabilidad",(N65-(+N65*AV65)),IF(AQ65="Impacto",N65,"")),"")</f>
        <v>0.42</v>
      </c>
      <c r="BA65" s="822" t="str">
        <f t="shared" si="36"/>
        <v>Media</v>
      </c>
      <c r="BB65" s="821">
        <f t="shared" ref="BB65:BB66" si="66">IF(AQ65="Impacto",(AL65-(+AL65*AV65)),AL65)</f>
        <v>0.4</v>
      </c>
      <c r="BC65" s="822" t="str">
        <f t="shared" si="37"/>
        <v>Menor</v>
      </c>
      <c r="BD65" s="823" t="str">
        <f>IF(AND(BA65&lt;&gt;"",BC65&lt;&gt;""),VLOOKUP(BA65&amp;BC65,'No Eliminar'!$P$3:$Q$27,2,FALSE),"")</f>
        <v>Moderada</v>
      </c>
      <c r="BE65" s="820" t="s">
        <v>60</v>
      </c>
      <c r="BF65" s="811" t="s">
        <v>1232</v>
      </c>
      <c r="BG65" s="811" t="s">
        <v>1202</v>
      </c>
      <c r="BH65" s="845" t="s">
        <v>1231</v>
      </c>
      <c r="BI65" s="486">
        <v>44562</v>
      </c>
      <c r="BJ65" s="486">
        <v>44915</v>
      </c>
      <c r="BK65" s="846"/>
      <c r="BL65" s="825" t="s">
        <v>1233</v>
      </c>
    </row>
    <row r="66" spans="2:64" s="734" customFormat="1" ht="118.5" thickBot="1" x14ac:dyDescent="0.35">
      <c r="B66" s="929"/>
      <c r="C66" s="884"/>
      <c r="D66" s="881"/>
      <c r="E66" s="878" t="s">
        <v>50</v>
      </c>
      <c r="F66" s="876" t="s">
        <v>274</v>
      </c>
      <c r="G66" s="874" t="s">
        <v>1234</v>
      </c>
      <c r="H66" s="888" t="s">
        <v>68</v>
      </c>
      <c r="I66" s="888" t="s">
        <v>1235</v>
      </c>
      <c r="J66" s="888" t="s">
        <v>1236</v>
      </c>
      <c r="K66" s="894" t="s">
        <v>102</v>
      </c>
      <c r="L66" s="888" t="s">
        <v>64</v>
      </c>
      <c r="M66" s="892" t="str">
        <f t="shared" si="61"/>
        <v>Media</v>
      </c>
      <c r="N66" s="890">
        <f t="shared" si="62"/>
        <v>0.6</v>
      </c>
      <c r="O66" s="763" t="s">
        <v>53</v>
      </c>
      <c r="P66" s="763" t="s">
        <v>53</v>
      </c>
      <c r="Q66" s="763" t="s">
        <v>53</v>
      </c>
      <c r="R66" s="763" t="s">
        <v>53</v>
      </c>
      <c r="S66" s="763" t="s">
        <v>53</v>
      </c>
      <c r="T66" s="763" t="s">
        <v>53</v>
      </c>
      <c r="U66" s="763" t="s">
        <v>53</v>
      </c>
      <c r="V66" s="763" t="s">
        <v>54</v>
      </c>
      <c r="W66" s="763" t="s">
        <v>54</v>
      </c>
      <c r="X66" s="763" t="s">
        <v>53</v>
      </c>
      <c r="Y66" s="763" t="s">
        <v>53</v>
      </c>
      <c r="Z66" s="763" t="s">
        <v>53</v>
      </c>
      <c r="AA66" s="763" t="s">
        <v>53</v>
      </c>
      <c r="AB66" s="763" t="s">
        <v>53</v>
      </c>
      <c r="AC66" s="763" t="s">
        <v>53</v>
      </c>
      <c r="AD66" s="763" t="s">
        <v>54</v>
      </c>
      <c r="AE66" s="763" t="s">
        <v>53</v>
      </c>
      <c r="AF66" s="763" t="s">
        <v>53</v>
      </c>
      <c r="AG66" s="763" t="s">
        <v>54</v>
      </c>
      <c r="AH66" s="764"/>
      <c r="AI66" s="888" t="s">
        <v>361</v>
      </c>
      <c r="AJ66" s="764"/>
      <c r="AK66" s="886" t="str">
        <f t="shared" si="63"/>
        <v>Menor</v>
      </c>
      <c r="AL66" s="906">
        <f t="shared" si="64"/>
        <v>0.4</v>
      </c>
      <c r="AM66" s="918" t="str">
        <f>IF(AND(M66&lt;&gt;"",AK66&lt;&gt;""),VLOOKUP(M66&amp;AK66,'No Eliminar'!$P$3:$Q$27,2,FALSE),"")</f>
        <v>Moderada</v>
      </c>
      <c r="AN66" s="809" t="s">
        <v>84</v>
      </c>
      <c r="AO66" s="873" t="s">
        <v>1238</v>
      </c>
      <c r="AP66" s="871" t="s">
        <v>1239</v>
      </c>
      <c r="AQ66" s="765" t="str">
        <f t="shared" si="50"/>
        <v>Probabilidad</v>
      </c>
      <c r="AR66" s="781" t="s">
        <v>62</v>
      </c>
      <c r="AS66" s="766">
        <f t="shared" si="10"/>
        <v>0.15</v>
      </c>
      <c r="AT66" s="781" t="s">
        <v>56</v>
      </c>
      <c r="AU66" s="766">
        <f t="shared" si="34"/>
        <v>0.15</v>
      </c>
      <c r="AV66" s="767">
        <f t="shared" si="52"/>
        <v>0.3</v>
      </c>
      <c r="AW66" s="781" t="s">
        <v>57</v>
      </c>
      <c r="AX66" s="781" t="s">
        <v>58</v>
      </c>
      <c r="AY66" s="781" t="s">
        <v>59</v>
      </c>
      <c r="AZ66" s="767">
        <f t="shared" si="65"/>
        <v>0.42</v>
      </c>
      <c r="BA66" s="768" t="str">
        <f t="shared" si="36"/>
        <v>Media</v>
      </c>
      <c r="BB66" s="767">
        <f t="shared" si="66"/>
        <v>0.4</v>
      </c>
      <c r="BC66" s="768" t="str">
        <f t="shared" si="37"/>
        <v>Menor</v>
      </c>
      <c r="BD66" s="769" t="str">
        <f>IF(AND(BA66&lt;&gt;"",BC66&lt;&gt;""),VLOOKUP(BA66&amp;BC66,'No Eliminar'!$P$3:$Q$27,2,FALSE),"")</f>
        <v>Moderada</v>
      </c>
      <c r="BE66" s="896" t="s">
        <v>60</v>
      </c>
      <c r="BF66" s="888" t="s">
        <v>1240</v>
      </c>
      <c r="BG66" s="888" t="s">
        <v>1239</v>
      </c>
      <c r="BH66" s="898" t="s">
        <v>606</v>
      </c>
      <c r="BI66" s="900">
        <v>44563</v>
      </c>
      <c r="BJ66" s="900">
        <v>44926</v>
      </c>
      <c r="BK66" s="803"/>
      <c r="BL66" s="902" t="s">
        <v>1241</v>
      </c>
    </row>
    <row r="67" spans="2:64" s="734" customFormat="1" ht="118.5" thickBot="1" x14ac:dyDescent="0.35">
      <c r="B67" s="930"/>
      <c r="C67" s="885"/>
      <c r="D67" s="882"/>
      <c r="E67" s="879"/>
      <c r="F67" s="877"/>
      <c r="G67" s="875"/>
      <c r="H67" s="889"/>
      <c r="I67" s="889"/>
      <c r="J67" s="889"/>
      <c r="K67" s="895"/>
      <c r="L67" s="889"/>
      <c r="M67" s="893"/>
      <c r="N67" s="891"/>
      <c r="O67" s="772" t="s">
        <v>53</v>
      </c>
      <c r="P67" s="772" t="s">
        <v>53</v>
      </c>
      <c r="Q67" s="772" t="s">
        <v>53</v>
      </c>
      <c r="R67" s="772" t="s">
        <v>53</v>
      </c>
      <c r="S67" s="772" t="s">
        <v>53</v>
      </c>
      <c r="T67" s="772" t="s">
        <v>53</v>
      </c>
      <c r="U67" s="772" t="s">
        <v>53</v>
      </c>
      <c r="V67" s="772" t="s">
        <v>54</v>
      </c>
      <c r="W67" s="772" t="s">
        <v>54</v>
      </c>
      <c r="X67" s="772" t="s">
        <v>53</v>
      </c>
      <c r="Y67" s="772" t="s">
        <v>53</v>
      </c>
      <c r="Z67" s="772" t="s">
        <v>53</v>
      </c>
      <c r="AA67" s="772" t="s">
        <v>53</v>
      </c>
      <c r="AB67" s="772" t="s">
        <v>53</v>
      </c>
      <c r="AC67" s="772" t="s">
        <v>53</v>
      </c>
      <c r="AD67" s="772" t="s">
        <v>54</v>
      </c>
      <c r="AE67" s="772" t="s">
        <v>53</v>
      </c>
      <c r="AF67" s="772" t="s">
        <v>53</v>
      </c>
      <c r="AG67" s="772" t="s">
        <v>54</v>
      </c>
      <c r="AH67" s="773"/>
      <c r="AI67" s="889"/>
      <c r="AJ67" s="773"/>
      <c r="AK67" s="887"/>
      <c r="AL67" s="907"/>
      <c r="AM67" s="920"/>
      <c r="AN67" s="809" t="s">
        <v>348</v>
      </c>
      <c r="AO67" s="873" t="s">
        <v>1237</v>
      </c>
      <c r="AP67" s="871" t="s">
        <v>1239</v>
      </c>
      <c r="AQ67" s="775" t="str">
        <f t="shared" si="50"/>
        <v>Probabilidad</v>
      </c>
      <c r="AR67" s="783" t="s">
        <v>62</v>
      </c>
      <c r="AS67" s="776">
        <f t="shared" si="10"/>
        <v>0.15</v>
      </c>
      <c r="AT67" s="783" t="s">
        <v>56</v>
      </c>
      <c r="AU67" s="776">
        <f t="shared" si="34"/>
        <v>0.15</v>
      </c>
      <c r="AV67" s="777">
        <f t="shared" si="52"/>
        <v>0.3</v>
      </c>
      <c r="AW67" s="792" t="s">
        <v>57</v>
      </c>
      <c r="AX67" s="792" t="s">
        <v>58</v>
      </c>
      <c r="AY67" s="792" t="s">
        <v>59</v>
      </c>
      <c r="AZ67" s="794">
        <f>IFERROR(IF(AND(AQ66="Probabilidad",AQ67="Probabilidad"),(AZ66-(+AZ66*AV67)),IF(AQ67="Probabilidad",(N66-(+N66*AV67)),IF(AQ67="Impacto",AZ66,""))),"")</f>
        <v>0.29399999999999998</v>
      </c>
      <c r="BA67" s="778" t="str">
        <f t="shared" si="36"/>
        <v>Baja</v>
      </c>
      <c r="BB67" s="777">
        <f>IFERROR(IF(AND(AQ66="Impacto",AQ67="Impacto"),(BB66-(+BB66*AV67)),IF(AND(AQ66="Impacto",AQ67="Probabilidad"),(BB66),IF(AND(AQ66="Probabilidad",AQ67="Impacto"),(BB66-(+BB66*AV67)),IF(AND(AQ66="Probabilidad",AQ67="Probabilidad"),(BB66))))),"")</f>
        <v>0.4</v>
      </c>
      <c r="BC67" s="778" t="str">
        <f t="shared" si="37"/>
        <v>Menor</v>
      </c>
      <c r="BD67" s="779" t="str">
        <f>IF(AND(BA67&lt;&gt;"",BC67&lt;&gt;""),VLOOKUP(BA67&amp;BC67,'No Eliminar'!$P$3:$Q$27,2,FALSE),"")</f>
        <v>Moderada</v>
      </c>
      <c r="BE67" s="897"/>
      <c r="BF67" s="889"/>
      <c r="BG67" s="889"/>
      <c r="BH67" s="899"/>
      <c r="BI67" s="901"/>
      <c r="BJ67" s="901"/>
      <c r="BK67" s="804"/>
      <c r="BL67" s="903"/>
    </row>
    <row r="68" spans="2:64" ht="258" customHeight="1" thickBot="1" x14ac:dyDescent="0.35">
      <c r="B68" s="1004" t="s">
        <v>198</v>
      </c>
      <c r="C68" s="883" t="str">
        <f>VLOOKUP(B68,'No Eliminar'!B$3:D$18,2,FALSE)</f>
        <v>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v>
      </c>
      <c r="D68" s="880" t="str">
        <f>VLOOKUP(B68,'No Eliminar'!B$3:E$18,4,FALSE)</f>
        <v>Fortalecer la gestión del empleo público aplicando la planeación durante el ciclo del servidor público (ingreso, desarrollo y retiro), para que los servidores penitenciarios desarrollen sus funciones de acuerdo con las condiciones requeridas por la entidad</v>
      </c>
      <c r="E68" s="386" t="s">
        <v>74</v>
      </c>
      <c r="F68" s="844" t="s">
        <v>275</v>
      </c>
      <c r="G68" s="530" t="s">
        <v>964</v>
      </c>
      <c r="H68" s="229" t="s">
        <v>68</v>
      </c>
      <c r="I68" s="229" t="s">
        <v>629</v>
      </c>
      <c r="J68" s="230" t="s">
        <v>630</v>
      </c>
      <c r="K68" s="230" t="s">
        <v>102</v>
      </c>
      <c r="L68" s="229" t="s">
        <v>72</v>
      </c>
      <c r="M68" s="231" t="str">
        <f>IF(L68="Máximo 2 veces por año","Muy Baja", IF(L68="De 3 a 24 veces por año","Baja", IF(L68="De 24 a 500 veces por año","Media", IF(L68="De 500 veces al año y máximo 5000 veces por año","Alta",IF(L68="Más de 5000 veces por año","Muy Alta",";")))))</f>
        <v>Baja</v>
      </c>
      <c r="N68" s="232">
        <f t="shared" ref="N68:N69" si="67">IF(M68="Muy Baja", 20%, IF(M68="Baja",40%, IF(M68="Media",60%, IF(M68="Alta",80%,IF(M68="Muy Alta",100%,"")))))</f>
        <v>0.4</v>
      </c>
      <c r="O68" s="233" t="s">
        <v>53</v>
      </c>
      <c r="P68" s="233" t="s">
        <v>53</v>
      </c>
      <c r="Q68" s="233" t="s">
        <v>53</v>
      </c>
      <c r="R68" s="233" t="s">
        <v>53</v>
      </c>
      <c r="S68" s="233" t="s">
        <v>53</v>
      </c>
      <c r="T68" s="233" t="s">
        <v>53</v>
      </c>
      <c r="U68" s="233" t="s">
        <v>53</v>
      </c>
      <c r="V68" s="233" t="s">
        <v>54</v>
      </c>
      <c r="W68" s="233" t="s">
        <v>54</v>
      </c>
      <c r="X68" s="233" t="s">
        <v>53</v>
      </c>
      <c r="Y68" s="233" t="s">
        <v>53</v>
      </c>
      <c r="Z68" s="233" t="s">
        <v>53</v>
      </c>
      <c r="AA68" s="233" t="s">
        <v>53</v>
      </c>
      <c r="AB68" s="233" t="s">
        <v>53</v>
      </c>
      <c r="AC68" s="233" t="s">
        <v>53</v>
      </c>
      <c r="AD68" s="233" t="s">
        <v>54</v>
      </c>
      <c r="AE68" s="233" t="s">
        <v>53</v>
      </c>
      <c r="AF68" s="233" t="s">
        <v>53</v>
      </c>
      <c r="AG68" s="233" t="s">
        <v>54</v>
      </c>
      <c r="AH68" s="234"/>
      <c r="AI68" s="229" t="s">
        <v>360</v>
      </c>
      <c r="AJ68" s="234"/>
      <c r="AK68" s="235" t="str">
        <f t="shared" ref="AK68:AK69" si="68">IF(AI68="Afectación menor a 10 SMLMV","Leve",IF(AI68="Entre 10 y 50 SMLMV","Menor",IF(AI68="Entre 50 y 100 SMLMV","Moderado",IF(AI68="Entre 100 y 500 SMLMV","Mayor",IF(AI68="Mayor a 500 SMLMV","Catastrófico",";")))))</f>
        <v>Leve</v>
      </c>
      <c r="AL68" s="236">
        <f t="shared" ref="AL68:AL69" si="69">IF(AK68="Leve", 20%, IF(AK68="Menor",40%, IF(AK68="Moderado",60%, IF(AK68="Mayor",80%,IF(AK68="Catastrófico",100%,"")))))</f>
        <v>0.2</v>
      </c>
      <c r="AM68" s="261" t="str">
        <f>IF(AND(M68&lt;&gt;"",AK68&lt;&gt;""),VLOOKUP(M68&amp;AK68,'No Eliminar'!$P$3:$Q$27,2,FALSE),"")</f>
        <v>Baja</v>
      </c>
      <c r="AN68" s="809" t="s">
        <v>84</v>
      </c>
      <c r="AO68" s="313" t="s">
        <v>632</v>
      </c>
      <c r="AP68" s="450" t="s">
        <v>631</v>
      </c>
      <c r="AQ68" s="356" t="str">
        <f t="shared" si="1"/>
        <v>Probabilidad</v>
      </c>
      <c r="AR68" s="238" t="s">
        <v>61</v>
      </c>
      <c r="AS68" s="236">
        <f t="shared" si="10"/>
        <v>0.25</v>
      </c>
      <c r="AT68" s="238" t="s">
        <v>56</v>
      </c>
      <c r="AU68" s="236">
        <f t="shared" ref="AU68:AU69" si="70">IF(AT68="Automático", 25%, IF(AT68="Manual",15%,IF(AT68="No Aplica", "No Aplica","")))</f>
        <v>0.15</v>
      </c>
      <c r="AV68" s="239">
        <f t="shared" ref="AV68:AV69" si="71">AS68+AU68</f>
        <v>0.4</v>
      </c>
      <c r="AW68" s="238" t="s">
        <v>57</v>
      </c>
      <c r="AX68" s="238" t="s">
        <v>58</v>
      </c>
      <c r="AY68" s="238" t="s">
        <v>59</v>
      </c>
      <c r="AZ68" s="239">
        <f>IFERROR(IF(AQ68="Probabilidad",(N68-(+N68*AV68)),IF(AQ68="Impacto",N68,"")),"")</f>
        <v>0.24</v>
      </c>
      <c r="BA68" s="357" t="str">
        <f>IF(AZ68&lt;=20%, "Muy Baja", IF(AZ68&lt;=40%,"Baja", IF(AZ68&lt;=60%,"Media",IF(AZ68&lt;=80%,"Alta","Muy Alta"))))</f>
        <v>Baja</v>
      </c>
      <c r="BB68" s="239">
        <f>IF(AQ68="Impacto",(AL68-(+AL68*AV68)),AL68)</f>
        <v>0.2</v>
      </c>
      <c r="BC68" s="240" t="str">
        <f t="shared" ref="BC68:BC69" si="72">IF(BB68&lt;=20%, "Leve", IF(BB68&lt;=40%,"Menor", IF(BB68&lt;=60%,"Moderado",IF(BB68&lt;=80%,"Mayor","Catastrófico"))))</f>
        <v>Leve</v>
      </c>
      <c r="BD68" s="241" t="str">
        <f>IF(AND(BA68&lt;&gt;"",BC68&lt;&gt;""),VLOOKUP(BA68&amp;BC68,'No Eliminar'!$P$3:$Q$27,2,FALSE),"")</f>
        <v>Baja</v>
      </c>
      <c r="BE68" s="238" t="s">
        <v>115</v>
      </c>
      <c r="BF68" s="358" t="s">
        <v>389</v>
      </c>
      <c r="BG68" s="358" t="s">
        <v>389</v>
      </c>
      <c r="BH68" s="358" t="s">
        <v>389</v>
      </c>
      <c r="BI68" s="358" t="s">
        <v>389</v>
      </c>
      <c r="BJ68" s="358" t="s">
        <v>389</v>
      </c>
      <c r="BK68" s="359"/>
      <c r="BL68" s="244" t="s">
        <v>965</v>
      </c>
    </row>
    <row r="69" spans="2:64" ht="198" customHeight="1" thickBot="1" x14ac:dyDescent="0.35">
      <c r="B69" s="1005"/>
      <c r="C69" s="884"/>
      <c r="D69" s="881"/>
      <c r="E69" s="479" t="s">
        <v>74</v>
      </c>
      <c r="F69" s="844" t="s">
        <v>276</v>
      </c>
      <c r="G69" s="530" t="s">
        <v>966</v>
      </c>
      <c r="H69" s="229" t="s">
        <v>68</v>
      </c>
      <c r="I69" s="229" t="s">
        <v>633</v>
      </c>
      <c r="J69" s="230" t="s">
        <v>634</v>
      </c>
      <c r="K69" s="230" t="s">
        <v>357</v>
      </c>
      <c r="L69" s="229" t="s">
        <v>72</v>
      </c>
      <c r="M69" s="231" t="str">
        <f t="shared" ref="M69" si="73">IF(L69="Máximo 2 veces por año","Muy Baja", IF(L69="De 3 a 24 veces por año","Baja", IF(L69="De 24 a 500 veces por año","Media", IF(L69="De 500 veces al año y máximo 5000 veces por año","Alta",IF(L69="Más de 5000 veces por año","Muy Alta",";")))))</f>
        <v>Baja</v>
      </c>
      <c r="N69" s="232">
        <f t="shared" si="67"/>
        <v>0.4</v>
      </c>
      <c r="O69" s="233" t="s">
        <v>53</v>
      </c>
      <c r="P69" s="233" t="s">
        <v>53</v>
      </c>
      <c r="Q69" s="233" t="s">
        <v>53</v>
      </c>
      <c r="R69" s="233" t="s">
        <v>53</v>
      </c>
      <c r="S69" s="233" t="s">
        <v>53</v>
      </c>
      <c r="T69" s="233" t="s">
        <v>53</v>
      </c>
      <c r="U69" s="233" t="s">
        <v>53</v>
      </c>
      <c r="V69" s="233" t="s">
        <v>54</v>
      </c>
      <c r="W69" s="233" t="s">
        <v>54</v>
      </c>
      <c r="X69" s="233" t="s">
        <v>53</v>
      </c>
      <c r="Y69" s="233" t="s">
        <v>53</v>
      </c>
      <c r="Z69" s="233" t="s">
        <v>53</v>
      </c>
      <c r="AA69" s="233" t="s">
        <v>53</v>
      </c>
      <c r="AB69" s="233" t="s">
        <v>53</v>
      </c>
      <c r="AC69" s="233" t="s">
        <v>53</v>
      </c>
      <c r="AD69" s="233" t="s">
        <v>54</v>
      </c>
      <c r="AE69" s="233" t="s">
        <v>53</v>
      </c>
      <c r="AF69" s="233" t="s">
        <v>53</v>
      </c>
      <c r="AG69" s="233" t="s">
        <v>54</v>
      </c>
      <c r="AH69" s="234"/>
      <c r="AI69" s="229" t="s">
        <v>360</v>
      </c>
      <c r="AJ69" s="234"/>
      <c r="AK69" s="235" t="str">
        <f t="shared" si="68"/>
        <v>Leve</v>
      </c>
      <c r="AL69" s="236">
        <f t="shared" si="69"/>
        <v>0.2</v>
      </c>
      <c r="AM69" s="261" t="str">
        <f>IF(AND(M69&lt;&gt;"",AK69&lt;&gt;""),VLOOKUP(M69&amp;AK69,'No Eliminar'!$P$3:$Q$27,2,FALSE),"")</f>
        <v>Baja</v>
      </c>
      <c r="AN69" s="809" t="s">
        <v>84</v>
      </c>
      <c r="AO69" s="362" t="s">
        <v>635</v>
      </c>
      <c r="AP69" s="450" t="s">
        <v>631</v>
      </c>
      <c r="AQ69" s="237" t="str">
        <f t="shared" ref="AQ69" si="74">IF(AR69="Preventivo","Probabilidad",IF(AR69="Detectivo","Probabilidad","Impacto"))</f>
        <v>Probabilidad</v>
      </c>
      <c r="AR69" s="238" t="s">
        <v>62</v>
      </c>
      <c r="AS69" s="236">
        <f t="shared" ref="AS69" si="75">IF(AR69="Preventivo", 25%, IF(AR69="Detectivo",15%, IF(AR69="Correctivo",10%,IF(AR69="No se tienen controles para aplicar al impacto","No Aplica",""))))</f>
        <v>0.15</v>
      </c>
      <c r="AT69" s="238" t="s">
        <v>56</v>
      </c>
      <c r="AU69" s="236">
        <f t="shared" si="70"/>
        <v>0.15</v>
      </c>
      <c r="AV69" s="239">
        <f t="shared" si="71"/>
        <v>0.3</v>
      </c>
      <c r="AW69" s="238" t="s">
        <v>57</v>
      </c>
      <c r="AX69" s="238" t="s">
        <v>58</v>
      </c>
      <c r="AY69" s="238" t="s">
        <v>59</v>
      </c>
      <c r="AZ69" s="239">
        <f t="shared" ref="AZ69" si="76">IFERROR(IF(AQ69="Probabilidad",(N69-(+N69*AV69)),IF(AQ69="Impacto",N69,"")),"")</f>
        <v>0.28000000000000003</v>
      </c>
      <c r="BA69" s="240" t="str">
        <f t="shared" ref="BA69" si="77">IF(AZ69&lt;=20%, "Muy Baja", IF(AZ69&lt;=40%,"Baja", IF(AZ69&lt;=60%,"Media",IF(AZ69&lt;=80%,"Alta","Muy Alta"))))</f>
        <v>Baja</v>
      </c>
      <c r="BB69" s="239">
        <f t="shared" ref="BB69" si="78">IF(AQ69="Impacto",(AL69-(+AL69*AV69)),AL69)</f>
        <v>0.2</v>
      </c>
      <c r="BC69" s="240" t="str">
        <f t="shared" si="72"/>
        <v>Leve</v>
      </c>
      <c r="BD69" s="241" t="str">
        <f>IF(AND(BA69&lt;&gt;"",BC69&lt;&gt;""),VLOOKUP(BA69&amp;BC69,'No Eliminar'!$P$3:$Q$27,2,FALSE),"")</f>
        <v>Baja</v>
      </c>
      <c r="BE69" s="238" t="s">
        <v>115</v>
      </c>
      <c r="BF69" s="358" t="s">
        <v>389</v>
      </c>
      <c r="BG69" s="358" t="s">
        <v>389</v>
      </c>
      <c r="BH69" s="358" t="s">
        <v>389</v>
      </c>
      <c r="BI69" s="358" t="s">
        <v>389</v>
      </c>
      <c r="BJ69" s="358" t="s">
        <v>389</v>
      </c>
      <c r="BK69" s="359"/>
      <c r="BL69" s="244" t="s">
        <v>636</v>
      </c>
    </row>
    <row r="70" spans="2:64" ht="180.75" customHeight="1" thickBot="1" x14ac:dyDescent="0.35">
      <c r="B70" s="1005"/>
      <c r="C70" s="884"/>
      <c r="D70" s="881"/>
      <c r="E70" s="479" t="s">
        <v>347</v>
      </c>
      <c r="F70" s="844" t="s">
        <v>277</v>
      </c>
      <c r="G70" s="530" t="s">
        <v>967</v>
      </c>
      <c r="H70" s="229" t="s">
        <v>68</v>
      </c>
      <c r="I70" s="229" t="s">
        <v>968</v>
      </c>
      <c r="J70" s="230" t="s">
        <v>969</v>
      </c>
      <c r="K70" s="230" t="s">
        <v>102</v>
      </c>
      <c r="L70" s="229" t="s">
        <v>72</v>
      </c>
      <c r="M70" s="231" t="str">
        <f t="shared" ref="M70:M80" si="79">IF(L70="Máximo 2 veces por año","Muy Baja", IF(L70="De 3 a 24 veces por año","Baja", IF(L70="De 24 a 500 veces por año","Media", IF(L70="De 500 veces al año y máximo 5000 veces por año","Alta",IF(L70="Más de 5000 veces por año","Muy Alta",";")))))</f>
        <v>Baja</v>
      </c>
      <c r="N70" s="232">
        <f t="shared" ref="N70:N80" si="80">IF(M70="Muy Baja", 20%, IF(M70="Baja",40%, IF(M70="Media",60%, IF(M70="Alta",80%,IF(M70="Muy Alta",100%,"")))))</f>
        <v>0.4</v>
      </c>
      <c r="O70" s="233" t="s">
        <v>53</v>
      </c>
      <c r="P70" s="233" t="s">
        <v>53</v>
      </c>
      <c r="Q70" s="233" t="s">
        <v>53</v>
      </c>
      <c r="R70" s="233" t="s">
        <v>53</v>
      </c>
      <c r="S70" s="233" t="s">
        <v>53</v>
      </c>
      <c r="T70" s="233" t="s">
        <v>53</v>
      </c>
      <c r="U70" s="233" t="s">
        <v>53</v>
      </c>
      <c r="V70" s="233" t="s">
        <v>54</v>
      </c>
      <c r="W70" s="233" t="s">
        <v>54</v>
      </c>
      <c r="X70" s="233" t="s">
        <v>53</v>
      </c>
      <c r="Y70" s="233" t="s">
        <v>53</v>
      </c>
      <c r="Z70" s="233" t="s">
        <v>53</v>
      </c>
      <c r="AA70" s="233" t="s">
        <v>53</v>
      </c>
      <c r="AB70" s="233" t="s">
        <v>53</v>
      </c>
      <c r="AC70" s="233" t="s">
        <v>53</v>
      </c>
      <c r="AD70" s="233" t="s">
        <v>54</v>
      </c>
      <c r="AE70" s="233" t="s">
        <v>53</v>
      </c>
      <c r="AF70" s="233" t="s">
        <v>53</v>
      </c>
      <c r="AG70" s="233" t="s">
        <v>54</v>
      </c>
      <c r="AH70" s="234"/>
      <c r="AI70" s="229" t="s">
        <v>360</v>
      </c>
      <c r="AJ70" s="234"/>
      <c r="AK70" s="235" t="str">
        <f t="shared" ref="AK70:AK80" si="81">IF(AI70="Afectación menor a 10 SMLMV","Leve",IF(AI70="Entre 10 y 50 SMLMV","Menor",IF(AI70="Entre 50 y 100 SMLMV","Moderado",IF(AI70="Entre 100 y 500 SMLMV","Mayor",IF(AI70="Mayor a 500 SMLMV","Catastrófico",";")))))</f>
        <v>Leve</v>
      </c>
      <c r="AL70" s="236">
        <f t="shared" ref="AL70:AL80" si="82">IF(AK70="Leve", 20%, IF(AK70="Menor",40%, IF(AK70="Moderado",60%, IF(AK70="Mayor",80%,IF(AK70="Catastrófico",100%,"")))))</f>
        <v>0.2</v>
      </c>
      <c r="AM70" s="261" t="str">
        <f>IF(AND(M70&lt;&gt;"",AK70&lt;&gt;""),VLOOKUP(M70&amp;AK70,'No Eliminar'!$P$3:$Q$27,2,FALSE),"")</f>
        <v>Baja</v>
      </c>
      <c r="AN70" s="809" t="s">
        <v>84</v>
      </c>
      <c r="AO70" s="362" t="s">
        <v>647</v>
      </c>
      <c r="AP70" s="450" t="s">
        <v>631</v>
      </c>
      <c r="AQ70" s="237" t="str">
        <f t="shared" ref="AQ70:AQ84" si="83">IF(AR70="Preventivo","Probabilidad",IF(AR70="Detectivo","Probabilidad","Impacto"))</f>
        <v>Probabilidad</v>
      </c>
      <c r="AR70" s="238" t="s">
        <v>61</v>
      </c>
      <c r="AS70" s="236">
        <f t="shared" ref="AS70:AS84" si="84">IF(AR70="Preventivo", 25%, IF(AR70="Detectivo",15%, IF(AR70="Correctivo",10%,IF(AR70="No se tienen controles para aplicar al impacto","No Aplica",""))))</f>
        <v>0.25</v>
      </c>
      <c r="AT70" s="238" t="s">
        <v>56</v>
      </c>
      <c r="AU70" s="236">
        <f t="shared" ref="AU70:AU81" si="85">IF(AT70="Automático", 25%, IF(AT70="Manual",15%,IF(AT70="No Aplica", "No Aplica","")))</f>
        <v>0.15</v>
      </c>
      <c r="AV70" s="239">
        <f t="shared" ref="AV70:AV81" si="86">AS70+AU70</f>
        <v>0.4</v>
      </c>
      <c r="AW70" s="238" t="s">
        <v>57</v>
      </c>
      <c r="AX70" s="238" t="s">
        <v>58</v>
      </c>
      <c r="AY70" s="238" t="s">
        <v>59</v>
      </c>
      <c r="AZ70" s="239">
        <f t="shared" ref="AZ70:AZ80" si="87">IFERROR(IF(AQ70="Probabilidad",(N70-(+N70*AV70)),IF(AQ70="Impacto",N70,"")),"")</f>
        <v>0.24</v>
      </c>
      <c r="BA70" s="240" t="str">
        <f t="shared" ref="BA70:BA84" si="88">IF(AZ70&lt;=20%, "Muy Baja", IF(AZ70&lt;=40%,"Baja", IF(AZ70&lt;=60%,"Media",IF(AZ70&lt;=80%,"Alta","Muy Alta"))))</f>
        <v>Baja</v>
      </c>
      <c r="BB70" s="239">
        <f t="shared" ref="BB70:BB80" si="89">IF(AQ70="Impacto",(AL70-(+AL70*AV70)),AL70)</f>
        <v>0.2</v>
      </c>
      <c r="BC70" s="240" t="str">
        <f t="shared" ref="BC70:BC84" si="90">IF(BB70&lt;=20%, "Leve", IF(BB70&lt;=40%,"Menor", IF(BB70&lt;=60%,"Moderado",IF(BB70&lt;=80%,"Mayor","Catastrófico"))))</f>
        <v>Leve</v>
      </c>
      <c r="BD70" s="241" t="str">
        <f>IF(AND(BA70&lt;&gt;"",BC70&lt;&gt;""),VLOOKUP(BA70&amp;BC70,'No Eliminar'!$P$3:$Q$27,2,FALSE),"")</f>
        <v>Baja</v>
      </c>
      <c r="BE70" s="238" t="s">
        <v>115</v>
      </c>
      <c r="BF70" s="358" t="s">
        <v>389</v>
      </c>
      <c r="BG70" s="358" t="s">
        <v>389</v>
      </c>
      <c r="BH70" s="358" t="s">
        <v>389</v>
      </c>
      <c r="BI70" s="358" t="s">
        <v>389</v>
      </c>
      <c r="BJ70" s="358" t="s">
        <v>389</v>
      </c>
      <c r="BK70" s="303"/>
      <c r="BL70" s="244" t="s">
        <v>637</v>
      </c>
    </row>
    <row r="71" spans="2:64" ht="108.75" customHeight="1" thickBot="1" x14ac:dyDescent="0.35">
      <c r="B71" s="1005"/>
      <c r="C71" s="884"/>
      <c r="D71" s="881"/>
      <c r="E71" s="878" t="s">
        <v>74</v>
      </c>
      <c r="F71" s="876" t="s">
        <v>278</v>
      </c>
      <c r="G71" s="1024" t="s">
        <v>970</v>
      </c>
      <c r="H71" s="888" t="s">
        <v>68</v>
      </c>
      <c r="I71" s="289" t="s">
        <v>638</v>
      </c>
      <c r="J71" s="894" t="s">
        <v>642</v>
      </c>
      <c r="K71" s="894" t="s">
        <v>102</v>
      </c>
      <c r="L71" s="888" t="s">
        <v>64</v>
      </c>
      <c r="M71" s="892" t="str">
        <f t="shared" si="79"/>
        <v>Media</v>
      </c>
      <c r="N71" s="890">
        <f t="shared" si="80"/>
        <v>0.6</v>
      </c>
      <c r="O71" s="292" t="s">
        <v>53</v>
      </c>
      <c r="P71" s="292" t="s">
        <v>53</v>
      </c>
      <c r="Q71" s="292" t="s">
        <v>53</v>
      </c>
      <c r="R71" s="292" t="s">
        <v>53</v>
      </c>
      <c r="S71" s="292" t="s">
        <v>53</v>
      </c>
      <c r="T71" s="292" t="s">
        <v>53</v>
      </c>
      <c r="U71" s="292" t="s">
        <v>53</v>
      </c>
      <c r="V71" s="292" t="s">
        <v>54</v>
      </c>
      <c r="W71" s="292" t="s">
        <v>54</v>
      </c>
      <c r="X71" s="292" t="s">
        <v>53</v>
      </c>
      <c r="Y71" s="292" t="s">
        <v>53</v>
      </c>
      <c r="Z71" s="292" t="s">
        <v>53</v>
      </c>
      <c r="AA71" s="292" t="s">
        <v>53</v>
      </c>
      <c r="AB71" s="292" t="s">
        <v>53</v>
      </c>
      <c r="AC71" s="292" t="s">
        <v>53</v>
      </c>
      <c r="AD71" s="292" t="s">
        <v>54</v>
      </c>
      <c r="AE71" s="292" t="s">
        <v>53</v>
      </c>
      <c r="AF71" s="292" t="s">
        <v>53</v>
      </c>
      <c r="AG71" s="292" t="s">
        <v>54</v>
      </c>
      <c r="AH71" s="101"/>
      <c r="AI71" s="888" t="s">
        <v>362</v>
      </c>
      <c r="AJ71" s="101"/>
      <c r="AK71" s="886" t="str">
        <f t="shared" si="81"/>
        <v>Moderado</v>
      </c>
      <c r="AL71" s="906">
        <f t="shared" si="82"/>
        <v>0.6</v>
      </c>
      <c r="AM71" s="918" t="str">
        <f>IF(AND(M71&lt;&gt;"",AK71&lt;&gt;""),VLOOKUP(M71&amp;AK71,'No Eliminar'!$P$3:$Q$27,2,FALSE),"")</f>
        <v>Moderada</v>
      </c>
      <c r="AN71" s="808" t="s">
        <v>84</v>
      </c>
      <c r="AO71" s="363" t="s">
        <v>971</v>
      </c>
      <c r="AP71" s="450" t="s">
        <v>644</v>
      </c>
      <c r="AQ71" s="170" t="str">
        <f t="shared" si="83"/>
        <v>Probabilidad</v>
      </c>
      <c r="AR71" s="298" t="s">
        <v>61</v>
      </c>
      <c r="AS71" s="295">
        <f t="shared" si="84"/>
        <v>0.25</v>
      </c>
      <c r="AT71" s="298" t="s">
        <v>56</v>
      </c>
      <c r="AU71" s="295">
        <f t="shared" si="85"/>
        <v>0.15</v>
      </c>
      <c r="AV71" s="105">
        <f t="shared" si="86"/>
        <v>0.4</v>
      </c>
      <c r="AW71" s="298" t="s">
        <v>57</v>
      </c>
      <c r="AX71" s="298" t="s">
        <v>58</v>
      </c>
      <c r="AY71" s="298" t="s">
        <v>59</v>
      </c>
      <c r="AZ71" s="105">
        <f t="shared" si="87"/>
        <v>0.36</v>
      </c>
      <c r="BA71" s="106" t="str">
        <f t="shared" si="88"/>
        <v>Baja</v>
      </c>
      <c r="BB71" s="105">
        <f t="shared" si="89"/>
        <v>0.6</v>
      </c>
      <c r="BC71" s="106" t="str">
        <f t="shared" si="90"/>
        <v>Moderado</v>
      </c>
      <c r="BD71" s="296" t="str">
        <f>IF(AND(BA71&lt;&gt;"",BC71&lt;&gt;""),VLOOKUP(BA71&amp;BC71,'No Eliminar'!$P$3:$Q$27,2,FALSE),"")</f>
        <v>Moderada</v>
      </c>
      <c r="BE71" s="896" t="s">
        <v>60</v>
      </c>
      <c r="BF71" s="888" t="s">
        <v>972</v>
      </c>
      <c r="BG71" s="888" t="s">
        <v>643</v>
      </c>
      <c r="BH71" s="888" t="s">
        <v>476</v>
      </c>
      <c r="BI71" s="888" t="s">
        <v>651</v>
      </c>
      <c r="BJ71" s="935">
        <v>44895</v>
      </c>
      <c r="BK71" s="945"/>
      <c r="BL71" s="950" t="s">
        <v>652</v>
      </c>
    </row>
    <row r="72" spans="2:64" ht="116.25" customHeight="1" thickBot="1" x14ac:dyDescent="0.35">
      <c r="B72" s="1005"/>
      <c r="C72" s="884"/>
      <c r="D72" s="881"/>
      <c r="E72" s="912"/>
      <c r="F72" s="911"/>
      <c r="G72" s="1046"/>
      <c r="H72" s="909"/>
      <c r="I72" s="290" t="s">
        <v>639</v>
      </c>
      <c r="J72" s="908"/>
      <c r="K72" s="908"/>
      <c r="L72" s="909"/>
      <c r="M72" s="925"/>
      <c r="N72" s="924"/>
      <c r="O72" s="294" t="s">
        <v>53</v>
      </c>
      <c r="P72" s="294" t="s">
        <v>53</v>
      </c>
      <c r="Q72" s="294" t="s">
        <v>53</v>
      </c>
      <c r="R72" s="294" t="s">
        <v>53</v>
      </c>
      <c r="S72" s="294" t="s">
        <v>53</v>
      </c>
      <c r="T72" s="294" t="s">
        <v>53</v>
      </c>
      <c r="U72" s="294" t="s">
        <v>53</v>
      </c>
      <c r="V72" s="294" t="s">
        <v>54</v>
      </c>
      <c r="W72" s="294" t="s">
        <v>54</v>
      </c>
      <c r="X72" s="294" t="s">
        <v>53</v>
      </c>
      <c r="Y72" s="294" t="s">
        <v>53</v>
      </c>
      <c r="Z72" s="294" t="s">
        <v>53</v>
      </c>
      <c r="AA72" s="294" t="s">
        <v>53</v>
      </c>
      <c r="AB72" s="294" t="s">
        <v>53</v>
      </c>
      <c r="AC72" s="294" t="s">
        <v>53</v>
      </c>
      <c r="AD72" s="294" t="s">
        <v>54</v>
      </c>
      <c r="AE72" s="294" t="s">
        <v>53</v>
      </c>
      <c r="AF72" s="294" t="s">
        <v>53</v>
      </c>
      <c r="AG72" s="294" t="s">
        <v>54</v>
      </c>
      <c r="AH72" s="44"/>
      <c r="AI72" s="909"/>
      <c r="AJ72" s="44"/>
      <c r="AK72" s="922"/>
      <c r="AL72" s="921"/>
      <c r="AM72" s="919"/>
      <c r="AN72" s="809" t="s">
        <v>348</v>
      </c>
      <c r="AO72" s="364" t="s">
        <v>650</v>
      </c>
      <c r="AP72" s="450" t="s">
        <v>645</v>
      </c>
      <c r="AQ72" s="308" t="str">
        <f t="shared" si="83"/>
        <v>Probabilidad</v>
      </c>
      <c r="AR72" s="121" t="s">
        <v>61</v>
      </c>
      <c r="AS72" s="75">
        <f t="shared" si="84"/>
        <v>0.25</v>
      </c>
      <c r="AT72" s="121" t="s">
        <v>56</v>
      </c>
      <c r="AU72" s="75">
        <f t="shared" si="85"/>
        <v>0.15</v>
      </c>
      <c r="AV72" s="58">
        <f t="shared" si="86"/>
        <v>0.4</v>
      </c>
      <c r="AW72" s="121" t="s">
        <v>57</v>
      </c>
      <c r="AX72" s="121" t="s">
        <v>58</v>
      </c>
      <c r="AY72" s="121" t="s">
        <v>59</v>
      </c>
      <c r="AZ72" s="82">
        <f>IFERROR(IF(AND(AQ71="Probabilidad",AQ72="Probabilidad"),(AZ71-(+AZ71*AV72)),IF(AQ72="Probabilidad",(N71-(+N71*AV72)),IF(AQ72="Impacto",AZ71,""))),"")</f>
        <v>0.216</v>
      </c>
      <c r="BA72" s="59" t="str">
        <f t="shared" si="88"/>
        <v>Baja</v>
      </c>
      <c r="BB72" s="58">
        <f>IFERROR(IF(AND(AQ71="Impacto",AQ72="Impacto"),(BB71-(+BB71*AV72)),IF(AND(AQ71="Impacto",AQ72="Probabilidad"),(BB71),IF(AND(AQ71="Probabilidad",AQ72="Impacto"),(BB71-(+BB71*AV72)),IF(AND(AQ71="Probabilidad",AQ72="Probabilidad"),(BB71))))),"")</f>
        <v>0.6</v>
      </c>
      <c r="BC72" s="59" t="str">
        <f t="shared" si="90"/>
        <v>Moderado</v>
      </c>
      <c r="BD72" s="60" t="str">
        <f>IF(AND(BA72&lt;&gt;"",BC72&lt;&gt;""),VLOOKUP(BA72&amp;BC72,'No Eliminar'!$P$3:$Q$27,2,FALSE),"")</f>
        <v>Moderada</v>
      </c>
      <c r="BE72" s="917"/>
      <c r="BF72" s="909"/>
      <c r="BG72" s="909"/>
      <c r="BH72" s="909"/>
      <c r="BI72" s="909"/>
      <c r="BJ72" s="909"/>
      <c r="BK72" s="949"/>
      <c r="BL72" s="951"/>
    </row>
    <row r="73" spans="2:64" ht="244.5" thickBot="1" x14ac:dyDescent="0.35">
      <c r="B73" s="1005"/>
      <c r="C73" s="884"/>
      <c r="D73" s="881"/>
      <c r="E73" s="912"/>
      <c r="F73" s="911"/>
      <c r="G73" s="1046"/>
      <c r="H73" s="909"/>
      <c r="I73" s="290" t="s">
        <v>640</v>
      </c>
      <c r="J73" s="908"/>
      <c r="K73" s="908"/>
      <c r="L73" s="909"/>
      <c r="M73" s="925"/>
      <c r="N73" s="924"/>
      <c r="O73" s="294" t="s">
        <v>53</v>
      </c>
      <c r="P73" s="294" t="s">
        <v>53</v>
      </c>
      <c r="Q73" s="294" t="s">
        <v>53</v>
      </c>
      <c r="R73" s="294" t="s">
        <v>53</v>
      </c>
      <c r="S73" s="294" t="s">
        <v>53</v>
      </c>
      <c r="T73" s="294" t="s">
        <v>53</v>
      </c>
      <c r="U73" s="294" t="s">
        <v>53</v>
      </c>
      <c r="V73" s="294" t="s">
        <v>54</v>
      </c>
      <c r="W73" s="294" t="s">
        <v>54</v>
      </c>
      <c r="X73" s="294" t="s">
        <v>53</v>
      </c>
      <c r="Y73" s="294" t="s">
        <v>53</v>
      </c>
      <c r="Z73" s="294" t="s">
        <v>53</v>
      </c>
      <c r="AA73" s="294" t="s">
        <v>53</v>
      </c>
      <c r="AB73" s="294" t="s">
        <v>53</v>
      </c>
      <c r="AC73" s="294" t="s">
        <v>53</v>
      </c>
      <c r="AD73" s="294" t="s">
        <v>54</v>
      </c>
      <c r="AE73" s="294" t="s">
        <v>53</v>
      </c>
      <c r="AF73" s="294" t="s">
        <v>53</v>
      </c>
      <c r="AG73" s="294" t="s">
        <v>54</v>
      </c>
      <c r="AH73" s="44"/>
      <c r="AI73" s="909"/>
      <c r="AJ73" s="44"/>
      <c r="AK73" s="922"/>
      <c r="AL73" s="921"/>
      <c r="AM73" s="919"/>
      <c r="AN73" s="810" t="s">
        <v>349</v>
      </c>
      <c r="AO73" s="365" t="s">
        <v>648</v>
      </c>
      <c r="AP73" s="450" t="s">
        <v>646</v>
      </c>
      <c r="AQ73" s="308" t="str">
        <f t="shared" si="83"/>
        <v>Probabilidad</v>
      </c>
      <c r="AR73" s="121" t="s">
        <v>62</v>
      </c>
      <c r="AS73" s="75">
        <f t="shared" si="84"/>
        <v>0.15</v>
      </c>
      <c r="AT73" s="121" t="s">
        <v>56</v>
      </c>
      <c r="AU73" s="75">
        <f t="shared" si="85"/>
        <v>0.15</v>
      </c>
      <c r="AV73" s="58">
        <f t="shared" si="86"/>
        <v>0.3</v>
      </c>
      <c r="AW73" s="121" t="s">
        <v>57</v>
      </c>
      <c r="AX73" s="121" t="s">
        <v>58</v>
      </c>
      <c r="AY73" s="121" t="s">
        <v>59</v>
      </c>
      <c r="AZ73" s="58">
        <f>IFERROR(IF(AND(AQ72="Probabilidad",AQ73="Probabilidad"),(AZ72-(+AZ72*AV73)),IF(AND(AQ72="Impacto",AQ73="Probabilidad"),(AZ71-(+AZ71*AV73)),IF(AQ73="Impacto",AZ72,""))),"")</f>
        <v>0.1512</v>
      </c>
      <c r="BA73" s="59" t="str">
        <f t="shared" si="88"/>
        <v>Muy Baja</v>
      </c>
      <c r="BB73" s="58">
        <f>IFERROR(IF(AND(AQ72="Impacto",AQ73="Impacto"),(BB72-(+BB72*AV73)),IF(AND(AQ72="Impacto",AQ73="Probabilidad"),(BB72),IF(AND(AQ72="Probabilidad",AQ73="Impacto"),(BB72-(+BB72*AV73)),IF(AND(AQ72="Probabilidad",AQ73="Probabilidad"),(BB72))))),"")</f>
        <v>0.6</v>
      </c>
      <c r="BC73" s="59" t="str">
        <f t="shared" si="90"/>
        <v>Moderado</v>
      </c>
      <c r="BD73" s="60" t="str">
        <f>IF(AND(BA73&lt;&gt;"",BC73&lt;&gt;""),VLOOKUP(BA73&amp;BC73,'No Eliminar'!$P$3:$Q$27,2,FALSE),"")</f>
        <v>Moderada</v>
      </c>
      <c r="BE73" s="917"/>
      <c r="BF73" s="909"/>
      <c r="BG73" s="909"/>
      <c r="BH73" s="909"/>
      <c r="BI73" s="909"/>
      <c r="BJ73" s="909"/>
      <c r="BK73" s="949"/>
      <c r="BL73" s="951"/>
    </row>
    <row r="74" spans="2:64" ht="174.75" customHeight="1" thickBot="1" x14ac:dyDescent="0.35">
      <c r="B74" s="1005"/>
      <c r="C74" s="884"/>
      <c r="D74" s="881"/>
      <c r="E74" s="913"/>
      <c r="F74" s="877"/>
      <c r="G74" s="1025"/>
      <c r="H74" s="889"/>
      <c r="I74" s="291" t="s">
        <v>641</v>
      </c>
      <c r="J74" s="895"/>
      <c r="K74" s="895"/>
      <c r="L74" s="889"/>
      <c r="M74" s="893"/>
      <c r="N74" s="891"/>
      <c r="O74" s="293" t="s">
        <v>53</v>
      </c>
      <c r="P74" s="293" t="s">
        <v>53</v>
      </c>
      <c r="Q74" s="293" t="s">
        <v>53</v>
      </c>
      <c r="R74" s="293" t="s">
        <v>53</v>
      </c>
      <c r="S74" s="293" t="s">
        <v>53</v>
      </c>
      <c r="T74" s="293" t="s">
        <v>53</v>
      </c>
      <c r="U74" s="293" t="s">
        <v>53</v>
      </c>
      <c r="V74" s="293" t="s">
        <v>54</v>
      </c>
      <c r="W74" s="293" t="s">
        <v>54</v>
      </c>
      <c r="X74" s="293" t="s">
        <v>53</v>
      </c>
      <c r="Y74" s="293" t="s">
        <v>53</v>
      </c>
      <c r="Z74" s="293" t="s">
        <v>53</v>
      </c>
      <c r="AA74" s="293" t="s">
        <v>53</v>
      </c>
      <c r="AB74" s="293" t="s">
        <v>53</v>
      </c>
      <c r="AC74" s="293" t="s">
        <v>53</v>
      </c>
      <c r="AD74" s="293" t="s">
        <v>54</v>
      </c>
      <c r="AE74" s="293" t="s">
        <v>53</v>
      </c>
      <c r="AF74" s="293" t="s">
        <v>53</v>
      </c>
      <c r="AG74" s="293" t="s">
        <v>54</v>
      </c>
      <c r="AH74" s="112"/>
      <c r="AI74" s="889"/>
      <c r="AJ74" s="112"/>
      <c r="AK74" s="887"/>
      <c r="AL74" s="907"/>
      <c r="AM74" s="920"/>
      <c r="AN74" s="809" t="s">
        <v>350</v>
      </c>
      <c r="AO74" s="366" t="s">
        <v>649</v>
      </c>
      <c r="AP74" s="450" t="s">
        <v>645</v>
      </c>
      <c r="AQ74" s="204" t="str">
        <f t="shared" si="83"/>
        <v>Probabilidad</v>
      </c>
      <c r="AR74" s="299" t="s">
        <v>61</v>
      </c>
      <c r="AS74" s="300">
        <f t="shared" si="84"/>
        <v>0.25</v>
      </c>
      <c r="AT74" s="299" t="s">
        <v>56</v>
      </c>
      <c r="AU74" s="300">
        <f t="shared" si="85"/>
        <v>0.15</v>
      </c>
      <c r="AV74" s="116">
        <f t="shared" si="86"/>
        <v>0.4</v>
      </c>
      <c r="AW74" s="299" t="s">
        <v>57</v>
      </c>
      <c r="AX74" s="299" t="s">
        <v>58</v>
      </c>
      <c r="AY74" s="299" t="s">
        <v>59</v>
      </c>
      <c r="AZ74" s="116">
        <f>IFERROR(IF(AND(AQ73="Probabilidad",AQ74="Probabilidad"),(AZ73-(+AZ73*AV74)),IF(AND(AQ73="Impacto",AQ74="Probabilidad"),(AZ72-(+AZ72*AV74)),IF(AQ74="Impacto",AZ73,""))),"")</f>
        <v>9.0719999999999995E-2</v>
      </c>
      <c r="BA74" s="117" t="str">
        <f t="shared" si="88"/>
        <v>Muy Baja</v>
      </c>
      <c r="BB74" s="116">
        <f>IFERROR(IF(AND(AQ73="Impacto",AQ74="Impacto"),(BB73-(+BB73*AV74)),IF(AND(AQ73="Impacto",AQ74="Probabilidad"),(BB73),IF(AND(AQ73="Probabilidad",AQ74="Impacto"),(BB73-(+BB73*AV74)),IF(AND(AQ73="Probabilidad",AQ74="Probabilidad"),(BB73))))),"")</f>
        <v>0.6</v>
      </c>
      <c r="BC74" s="117" t="str">
        <f t="shared" si="90"/>
        <v>Moderado</v>
      </c>
      <c r="BD74" s="297" t="str">
        <f>IF(AND(BA74&lt;&gt;"",BC74&lt;&gt;""),VLOOKUP(BA74&amp;BC74,'No Eliminar'!$P$3:$Q$27,2,FALSE),"")</f>
        <v>Moderada</v>
      </c>
      <c r="BE74" s="897"/>
      <c r="BF74" s="889"/>
      <c r="BG74" s="889"/>
      <c r="BH74" s="889"/>
      <c r="BI74" s="889"/>
      <c r="BJ74" s="889"/>
      <c r="BK74" s="946"/>
      <c r="BL74" s="952"/>
    </row>
    <row r="75" spans="2:64" ht="115.5" customHeight="1" x14ac:dyDescent="0.3">
      <c r="B75" s="1005"/>
      <c r="C75" s="884"/>
      <c r="D75" s="881"/>
      <c r="E75" s="878" t="s">
        <v>74</v>
      </c>
      <c r="F75" s="876" t="s">
        <v>279</v>
      </c>
      <c r="G75" s="874" t="s">
        <v>973</v>
      </c>
      <c r="H75" s="888" t="s">
        <v>68</v>
      </c>
      <c r="I75" s="945" t="s">
        <v>653</v>
      </c>
      <c r="J75" s="953" t="s">
        <v>654</v>
      </c>
      <c r="K75" s="894" t="s">
        <v>359</v>
      </c>
      <c r="L75" s="888" t="s">
        <v>72</v>
      </c>
      <c r="M75" s="892" t="str">
        <f t="shared" si="79"/>
        <v>Baja</v>
      </c>
      <c r="N75" s="890">
        <f t="shared" si="80"/>
        <v>0.4</v>
      </c>
      <c r="O75" s="340" t="s">
        <v>53</v>
      </c>
      <c r="P75" s="340" t="s">
        <v>53</v>
      </c>
      <c r="Q75" s="340" t="s">
        <v>53</v>
      </c>
      <c r="R75" s="340" t="s">
        <v>53</v>
      </c>
      <c r="S75" s="340" t="s">
        <v>53</v>
      </c>
      <c r="T75" s="340" t="s">
        <v>53</v>
      </c>
      <c r="U75" s="340" t="s">
        <v>53</v>
      </c>
      <c r="V75" s="340" t="s">
        <v>54</v>
      </c>
      <c r="W75" s="340" t="s">
        <v>54</v>
      </c>
      <c r="X75" s="340" t="s">
        <v>53</v>
      </c>
      <c r="Y75" s="340" t="s">
        <v>53</v>
      </c>
      <c r="Z75" s="340" t="s">
        <v>53</v>
      </c>
      <c r="AA75" s="340" t="s">
        <v>53</v>
      </c>
      <c r="AB75" s="340" t="s">
        <v>53</v>
      </c>
      <c r="AC75" s="340" t="s">
        <v>53</v>
      </c>
      <c r="AD75" s="340" t="s">
        <v>54</v>
      </c>
      <c r="AE75" s="340" t="s">
        <v>53</v>
      </c>
      <c r="AF75" s="340" t="s">
        <v>53</v>
      </c>
      <c r="AG75" s="340" t="s">
        <v>54</v>
      </c>
      <c r="AH75" s="101"/>
      <c r="AI75" s="888" t="s">
        <v>360</v>
      </c>
      <c r="AJ75" s="101"/>
      <c r="AK75" s="886" t="str">
        <f t="shared" si="81"/>
        <v>Leve</v>
      </c>
      <c r="AL75" s="906">
        <f t="shared" si="82"/>
        <v>0.2</v>
      </c>
      <c r="AM75" s="918" t="str">
        <f>IF(AND(M75&lt;&gt;"",AK75&lt;&gt;""),VLOOKUP(M75&amp;AK75,'No Eliminar'!$P$3:$Q$27,2,FALSE),"")</f>
        <v>Baja</v>
      </c>
      <c r="AN75" s="970" t="s">
        <v>84</v>
      </c>
      <c r="AO75" s="1008" t="s">
        <v>974</v>
      </c>
      <c r="AP75" s="974" t="s">
        <v>847</v>
      </c>
      <c r="AQ75" s="976" t="str">
        <f t="shared" si="83"/>
        <v>Probabilidad</v>
      </c>
      <c r="AR75" s="896" t="s">
        <v>61</v>
      </c>
      <c r="AS75" s="906">
        <f t="shared" si="84"/>
        <v>0.25</v>
      </c>
      <c r="AT75" s="896" t="s">
        <v>56</v>
      </c>
      <c r="AU75" s="906">
        <f t="shared" si="85"/>
        <v>0.15</v>
      </c>
      <c r="AV75" s="959">
        <f t="shared" si="86"/>
        <v>0.4</v>
      </c>
      <c r="AW75" s="896" t="s">
        <v>57</v>
      </c>
      <c r="AX75" s="896" t="s">
        <v>58</v>
      </c>
      <c r="AY75" s="896" t="s">
        <v>59</v>
      </c>
      <c r="AZ75" s="959">
        <f>IFERROR(IF(AQ75="Probabilidad",(N75-(+N75*AV75)),IF(AQ75="Impacto",N75,"")),"")</f>
        <v>0.24</v>
      </c>
      <c r="BA75" s="957" t="str">
        <f t="shared" si="88"/>
        <v>Baja</v>
      </c>
      <c r="BB75" s="959">
        <f>IF(AQ75="Impacto",(AL75-(+AL75*AV75)),AL75)</f>
        <v>0.2</v>
      </c>
      <c r="BC75" s="957" t="str">
        <f t="shared" si="90"/>
        <v>Leve</v>
      </c>
      <c r="BD75" s="961" t="str">
        <f>IF(AND(BA75&lt;&gt;"",BC75&lt;&gt;""),VLOOKUP(BA75&amp;BC75,'No Eliminar'!$P$3:$Q$27,2,FALSE),"")</f>
        <v>Baja</v>
      </c>
      <c r="BE75" s="896" t="s">
        <v>115</v>
      </c>
      <c r="BF75" s="888" t="s">
        <v>975</v>
      </c>
      <c r="BG75" s="888" t="s">
        <v>655</v>
      </c>
      <c r="BH75" s="888" t="s">
        <v>476</v>
      </c>
      <c r="BI75" s="900">
        <v>44593</v>
      </c>
      <c r="BJ75" s="900">
        <v>44895</v>
      </c>
      <c r="BK75" s="180"/>
      <c r="BL75" s="950" t="s">
        <v>976</v>
      </c>
    </row>
    <row r="76" spans="2:64" ht="89.25" customHeight="1" thickBot="1" x14ac:dyDescent="0.35">
      <c r="B76" s="1005"/>
      <c r="C76" s="884"/>
      <c r="D76" s="881"/>
      <c r="E76" s="913"/>
      <c r="F76" s="877"/>
      <c r="G76" s="875"/>
      <c r="H76" s="889"/>
      <c r="I76" s="946"/>
      <c r="J76" s="954"/>
      <c r="K76" s="895"/>
      <c r="L76" s="889"/>
      <c r="M76" s="893"/>
      <c r="N76" s="891"/>
      <c r="O76" s="341" t="s">
        <v>53</v>
      </c>
      <c r="P76" s="341" t="s">
        <v>53</v>
      </c>
      <c r="Q76" s="341" t="s">
        <v>53</v>
      </c>
      <c r="R76" s="341" t="s">
        <v>53</v>
      </c>
      <c r="S76" s="341" t="s">
        <v>53</v>
      </c>
      <c r="T76" s="341" t="s">
        <v>53</v>
      </c>
      <c r="U76" s="341" t="s">
        <v>53</v>
      </c>
      <c r="V76" s="341" t="s">
        <v>54</v>
      </c>
      <c r="W76" s="341" t="s">
        <v>54</v>
      </c>
      <c r="X76" s="341" t="s">
        <v>53</v>
      </c>
      <c r="Y76" s="341" t="s">
        <v>53</v>
      </c>
      <c r="Z76" s="341" t="s">
        <v>53</v>
      </c>
      <c r="AA76" s="341" t="s">
        <v>53</v>
      </c>
      <c r="AB76" s="341" t="s">
        <v>53</v>
      </c>
      <c r="AC76" s="341" t="s">
        <v>53</v>
      </c>
      <c r="AD76" s="341" t="s">
        <v>54</v>
      </c>
      <c r="AE76" s="341" t="s">
        <v>53</v>
      </c>
      <c r="AF76" s="341" t="s">
        <v>53</v>
      </c>
      <c r="AG76" s="341" t="s">
        <v>54</v>
      </c>
      <c r="AH76" s="112"/>
      <c r="AI76" s="889"/>
      <c r="AJ76" s="112"/>
      <c r="AK76" s="887"/>
      <c r="AL76" s="907"/>
      <c r="AM76" s="920"/>
      <c r="AN76" s="971"/>
      <c r="AO76" s="1009"/>
      <c r="AP76" s="975"/>
      <c r="AQ76" s="977"/>
      <c r="AR76" s="897"/>
      <c r="AS76" s="907"/>
      <c r="AT76" s="897"/>
      <c r="AU76" s="907"/>
      <c r="AV76" s="960"/>
      <c r="AW76" s="897"/>
      <c r="AX76" s="897"/>
      <c r="AY76" s="897"/>
      <c r="AZ76" s="960"/>
      <c r="BA76" s="958"/>
      <c r="BB76" s="960"/>
      <c r="BC76" s="958"/>
      <c r="BD76" s="962"/>
      <c r="BE76" s="897"/>
      <c r="BF76" s="889"/>
      <c r="BG76" s="889"/>
      <c r="BH76" s="889" t="s">
        <v>397</v>
      </c>
      <c r="BI76" s="901"/>
      <c r="BJ76" s="901"/>
      <c r="BK76" s="182"/>
      <c r="BL76" s="952"/>
    </row>
    <row r="77" spans="2:64" ht="122.25" customHeight="1" x14ac:dyDescent="0.3">
      <c r="B77" s="1005"/>
      <c r="C77" s="884"/>
      <c r="D77" s="881"/>
      <c r="E77" s="878" t="s">
        <v>347</v>
      </c>
      <c r="F77" s="876" t="s">
        <v>280</v>
      </c>
      <c r="G77" s="1263" t="s">
        <v>656</v>
      </c>
      <c r="H77" s="342" t="s">
        <v>158</v>
      </c>
      <c r="I77" s="342" t="s">
        <v>657</v>
      </c>
      <c r="J77" s="346" t="s">
        <v>658</v>
      </c>
      <c r="K77" s="894" t="s">
        <v>356</v>
      </c>
      <c r="L77" s="888" t="s">
        <v>70</v>
      </c>
      <c r="M77" s="892" t="str">
        <f t="shared" si="79"/>
        <v>Alta</v>
      </c>
      <c r="N77" s="890">
        <f t="shared" si="80"/>
        <v>0.8</v>
      </c>
      <c r="O77" s="340" t="s">
        <v>53</v>
      </c>
      <c r="P77" s="340" t="s">
        <v>53</v>
      </c>
      <c r="Q77" s="340" t="s">
        <v>53</v>
      </c>
      <c r="R77" s="340" t="s">
        <v>53</v>
      </c>
      <c r="S77" s="340" t="s">
        <v>53</v>
      </c>
      <c r="T77" s="340" t="s">
        <v>53</v>
      </c>
      <c r="U77" s="340" t="s">
        <v>53</v>
      </c>
      <c r="V77" s="340" t="s">
        <v>54</v>
      </c>
      <c r="W77" s="340" t="s">
        <v>54</v>
      </c>
      <c r="X77" s="340" t="s">
        <v>53</v>
      </c>
      <c r="Y77" s="340" t="s">
        <v>53</v>
      </c>
      <c r="Z77" s="340" t="s">
        <v>53</v>
      </c>
      <c r="AA77" s="340" t="s">
        <v>53</v>
      </c>
      <c r="AB77" s="340" t="s">
        <v>53</v>
      </c>
      <c r="AC77" s="340" t="s">
        <v>53</v>
      </c>
      <c r="AD77" s="340" t="s">
        <v>54</v>
      </c>
      <c r="AE77" s="340" t="s">
        <v>53</v>
      </c>
      <c r="AF77" s="340" t="s">
        <v>53</v>
      </c>
      <c r="AG77" s="340" t="s">
        <v>54</v>
      </c>
      <c r="AH77" s="101"/>
      <c r="AI77" s="888" t="s">
        <v>362</v>
      </c>
      <c r="AJ77" s="101"/>
      <c r="AK77" s="886" t="str">
        <f t="shared" si="81"/>
        <v>Moderado</v>
      </c>
      <c r="AL77" s="906">
        <f t="shared" si="82"/>
        <v>0.6</v>
      </c>
      <c r="AM77" s="918" t="str">
        <f>IF(AND(M77&lt;&gt;"",AK77&lt;&gt;""),VLOOKUP(M77&amp;AK77,'No Eliminar'!$P$3:$Q$27,2,FALSE),"")</f>
        <v>Alta</v>
      </c>
      <c r="AN77" s="970" t="s">
        <v>84</v>
      </c>
      <c r="AO77" s="1119" t="s">
        <v>977</v>
      </c>
      <c r="AP77" s="974" t="s">
        <v>703</v>
      </c>
      <c r="AQ77" s="1096" t="str">
        <f t="shared" si="83"/>
        <v>Probabilidad</v>
      </c>
      <c r="AR77" s="896" t="s">
        <v>61</v>
      </c>
      <c r="AS77" s="906">
        <f t="shared" si="84"/>
        <v>0.25</v>
      </c>
      <c r="AT77" s="896" t="s">
        <v>56</v>
      </c>
      <c r="AU77" s="906">
        <f t="shared" si="85"/>
        <v>0.15</v>
      </c>
      <c r="AV77" s="959">
        <f t="shared" si="86"/>
        <v>0.4</v>
      </c>
      <c r="AW77" s="896" t="s">
        <v>57</v>
      </c>
      <c r="AX77" s="896" t="s">
        <v>58</v>
      </c>
      <c r="AY77" s="896" t="s">
        <v>59</v>
      </c>
      <c r="AZ77" s="959">
        <f t="shared" si="87"/>
        <v>0.48</v>
      </c>
      <c r="BA77" s="957" t="str">
        <f t="shared" si="88"/>
        <v>Media</v>
      </c>
      <c r="BB77" s="959">
        <f t="shared" si="89"/>
        <v>0.6</v>
      </c>
      <c r="BC77" s="957" t="str">
        <f t="shared" si="90"/>
        <v>Moderado</v>
      </c>
      <c r="BD77" s="961" t="str">
        <f>IF(AND(BA77&lt;&gt;"",BC77&lt;&gt;""),VLOOKUP(BA77&amp;BC77,'No Eliminar'!$P$3:$Q$27,2,FALSE),"")</f>
        <v>Moderada</v>
      </c>
      <c r="BE77" s="896" t="s">
        <v>60</v>
      </c>
      <c r="BF77" s="945" t="s">
        <v>661</v>
      </c>
      <c r="BG77" s="945" t="s">
        <v>662</v>
      </c>
      <c r="BH77" s="945" t="s">
        <v>663</v>
      </c>
      <c r="BI77" s="900">
        <v>44562</v>
      </c>
      <c r="BJ77" s="900">
        <v>44561</v>
      </c>
      <c r="BK77" s="180"/>
      <c r="BL77" s="950" t="s">
        <v>664</v>
      </c>
    </row>
    <row r="78" spans="2:64" ht="87.75" customHeight="1" thickBot="1" x14ac:dyDescent="0.35">
      <c r="B78" s="1005"/>
      <c r="C78" s="884"/>
      <c r="D78" s="881"/>
      <c r="E78" s="913"/>
      <c r="F78" s="877"/>
      <c r="G78" s="1264"/>
      <c r="H78" s="343" t="s">
        <v>51</v>
      </c>
      <c r="I78" s="343" t="s">
        <v>659</v>
      </c>
      <c r="J78" s="347" t="s">
        <v>660</v>
      </c>
      <c r="K78" s="895"/>
      <c r="L78" s="889"/>
      <c r="M78" s="893"/>
      <c r="N78" s="891"/>
      <c r="O78" s="341" t="s">
        <v>53</v>
      </c>
      <c r="P78" s="341" t="s">
        <v>53</v>
      </c>
      <c r="Q78" s="341" t="s">
        <v>53</v>
      </c>
      <c r="R78" s="341" t="s">
        <v>53</v>
      </c>
      <c r="S78" s="341" t="s">
        <v>53</v>
      </c>
      <c r="T78" s="341" t="s">
        <v>53</v>
      </c>
      <c r="U78" s="341" t="s">
        <v>53</v>
      </c>
      <c r="V78" s="341" t="s">
        <v>54</v>
      </c>
      <c r="W78" s="341" t="s">
        <v>54</v>
      </c>
      <c r="X78" s="341" t="s">
        <v>53</v>
      </c>
      <c r="Y78" s="341" t="s">
        <v>53</v>
      </c>
      <c r="Z78" s="341" t="s">
        <v>53</v>
      </c>
      <c r="AA78" s="341" t="s">
        <v>53</v>
      </c>
      <c r="AB78" s="341" t="s">
        <v>53</v>
      </c>
      <c r="AC78" s="341" t="s">
        <v>53</v>
      </c>
      <c r="AD78" s="341" t="s">
        <v>54</v>
      </c>
      <c r="AE78" s="341" t="s">
        <v>53</v>
      </c>
      <c r="AF78" s="341" t="s">
        <v>53</v>
      </c>
      <c r="AG78" s="341" t="s">
        <v>54</v>
      </c>
      <c r="AH78" s="112"/>
      <c r="AI78" s="889"/>
      <c r="AJ78" s="112"/>
      <c r="AK78" s="887"/>
      <c r="AL78" s="907"/>
      <c r="AM78" s="920"/>
      <c r="AN78" s="971"/>
      <c r="AO78" s="1120"/>
      <c r="AP78" s="975"/>
      <c r="AQ78" s="1097"/>
      <c r="AR78" s="897"/>
      <c r="AS78" s="907"/>
      <c r="AT78" s="897"/>
      <c r="AU78" s="907"/>
      <c r="AV78" s="960"/>
      <c r="AW78" s="897"/>
      <c r="AX78" s="897"/>
      <c r="AY78" s="897"/>
      <c r="AZ78" s="960"/>
      <c r="BA78" s="958"/>
      <c r="BB78" s="960"/>
      <c r="BC78" s="958"/>
      <c r="BD78" s="962"/>
      <c r="BE78" s="897"/>
      <c r="BF78" s="946"/>
      <c r="BG78" s="946"/>
      <c r="BH78" s="946"/>
      <c r="BI78" s="899"/>
      <c r="BJ78" s="899"/>
      <c r="BK78" s="182"/>
      <c r="BL78" s="952"/>
    </row>
    <row r="79" spans="2:64" ht="176.25" customHeight="1" thickBot="1" x14ac:dyDescent="0.35">
      <c r="B79" s="1005"/>
      <c r="C79" s="884"/>
      <c r="D79" s="881"/>
      <c r="E79" s="479" t="s">
        <v>50</v>
      </c>
      <c r="F79" s="665" t="s">
        <v>281</v>
      </c>
      <c r="G79" s="1265" t="s">
        <v>665</v>
      </c>
      <c r="H79" s="328" t="s">
        <v>51</v>
      </c>
      <c r="I79" s="328" t="s">
        <v>666</v>
      </c>
      <c r="J79" s="369" t="s">
        <v>667</v>
      </c>
      <c r="K79" s="339" t="s">
        <v>356</v>
      </c>
      <c r="L79" s="328" t="s">
        <v>70</v>
      </c>
      <c r="M79" s="329" t="str">
        <f t="shared" si="79"/>
        <v>Alta</v>
      </c>
      <c r="N79" s="330">
        <f t="shared" si="80"/>
        <v>0.8</v>
      </c>
      <c r="O79" s="348" t="s">
        <v>53</v>
      </c>
      <c r="P79" s="348" t="s">
        <v>53</v>
      </c>
      <c r="Q79" s="348" t="s">
        <v>53</v>
      </c>
      <c r="R79" s="348" t="s">
        <v>53</v>
      </c>
      <c r="S79" s="348" t="s">
        <v>53</v>
      </c>
      <c r="T79" s="348" t="s">
        <v>53</v>
      </c>
      <c r="U79" s="348" t="s">
        <v>53</v>
      </c>
      <c r="V79" s="348" t="s">
        <v>54</v>
      </c>
      <c r="W79" s="348" t="s">
        <v>54</v>
      </c>
      <c r="X79" s="348" t="s">
        <v>53</v>
      </c>
      <c r="Y79" s="348" t="s">
        <v>53</v>
      </c>
      <c r="Z79" s="348" t="s">
        <v>53</v>
      </c>
      <c r="AA79" s="348" t="s">
        <v>53</v>
      </c>
      <c r="AB79" s="348" t="s">
        <v>53</v>
      </c>
      <c r="AC79" s="348" t="s">
        <v>53</v>
      </c>
      <c r="AD79" s="348" t="s">
        <v>54</v>
      </c>
      <c r="AE79" s="348" t="s">
        <v>53</v>
      </c>
      <c r="AF79" s="348" t="s">
        <v>53</v>
      </c>
      <c r="AG79" s="348" t="s">
        <v>54</v>
      </c>
      <c r="AH79" s="370"/>
      <c r="AI79" s="328" t="s">
        <v>362</v>
      </c>
      <c r="AJ79" s="370"/>
      <c r="AK79" s="331" t="str">
        <f t="shared" si="81"/>
        <v>Moderado</v>
      </c>
      <c r="AL79" s="332">
        <f t="shared" si="82"/>
        <v>0.6</v>
      </c>
      <c r="AM79" s="333" t="str">
        <f>IF(AND(M79&lt;&gt;"",AK79&lt;&gt;""),VLOOKUP(M79&amp;AK79,'No Eliminar'!$P$3:$Q$27,2,FALSE),"")</f>
        <v>Alta</v>
      </c>
      <c r="AN79" s="808" t="s">
        <v>84</v>
      </c>
      <c r="AO79" s="1254" t="s">
        <v>669</v>
      </c>
      <c r="AP79" s="451" t="s">
        <v>668</v>
      </c>
      <c r="AQ79" s="371" t="str">
        <f t="shared" si="83"/>
        <v>Probabilidad</v>
      </c>
      <c r="AR79" s="337" t="s">
        <v>62</v>
      </c>
      <c r="AS79" s="332">
        <f t="shared" si="84"/>
        <v>0.15</v>
      </c>
      <c r="AT79" s="337" t="s">
        <v>56</v>
      </c>
      <c r="AU79" s="332">
        <f t="shared" si="85"/>
        <v>0.15</v>
      </c>
      <c r="AV79" s="334">
        <f t="shared" si="86"/>
        <v>0.3</v>
      </c>
      <c r="AW79" s="337" t="s">
        <v>57</v>
      </c>
      <c r="AX79" s="337" t="s">
        <v>58</v>
      </c>
      <c r="AY79" s="337" t="s">
        <v>59</v>
      </c>
      <c r="AZ79" s="334">
        <f t="shared" si="87"/>
        <v>0.56000000000000005</v>
      </c>
      <c r="BA79" s="335" t="str">
        <f t="shared" si="88"/>
        <v>Media</v>
      </c>
      <c r="BB79" s="334">
        <f t="shared" si="89"/>
        <v>0.6</v>
      </c>
      <c r="BC79" s="335" t="str">
        <f t="shared" si="90"/>
        <v>Moderado</v>
      </c>
      <c r="BD79" s="336" t="str">
        <f>IF(AND(BA79&lt;&gt;"",BC79&lt;&gt;""),VLOOKUP(BA79&amp;BC79,'No Eliminar'!$P$3:$Q$27,2,FALSE),"")</f>
        <v>Moderada</v>
      </c>
      <c r="BE79" s="337" t="s">
        <v>60</v>
      </c>
      <c r="BF79" s="328" t="s">
        <v>670</v>
      </c>
      <c r="BG79" s="328" t="s">
        <v>671</v>
      </c>
      <c r="BH79" s="345" t="s">
        <v>606</v>
      </c>
      <c r="BI79" s="344">
        <v>44562</v>
      </c>
      <c r="BJ79" s="344">
        <v>44926</v>
      </c>
      <c r="BK79" s="368"/>
      <c r="BL79" s="338" t="s">
        <v>672</v>
      </c>
    </row>
    <row r="80" spans="2:64" ht="162" customHeight="1" thickBot="1" x14ac:dyDescent="0.35">
      <c r="B80" s="1005"/>
      <c r="C80" s="884"/>
      <c r="D80" s="881"/>
      <c r="E80" s="878" t="s">
        <v>347</v>
      </c>
      <c r="F80" s="876" t="s">
        <v>282</v>
      </c>
      <c r="G80" s="1024" t="s">
        <v>978</v>
      </c>
      <c r="H80" s="888" t="s">
        <v>68</v>
      </c>
      <c r="I80" s="372" t="s">
        <v>673</v>
      </c>
      <c r="J80" s="894" t="s">
        <v>675</v>
      </c>
      <c r="K80" s="894" t="s">
        <v>102</v>
      </c>
      <c r="L80" s="888" t="s">
        <v>64</v>
      </c>
      <c r="M80" s="892" t="str">
        <f t="shared" si="79"/>
        <v>Media</v>
      </c>
      <c r="N80" s="890">
        <f t="shared" si="80"/>
        <v>0.6</v>
      </c>
      <c r="O80" s="340" t="s">
        <v>53</v>
      </c>
      <c r="P80" s="340" t="s">
        <v>53</v>
      </c>
      <c r="Q80" s="340" t="s">
        <v>53</v>
      </c>
      <c r="R80" s="340" t="s">
        <v>53</v>
      </c>
      <c r="S80" s="340" t="s">
        <v>53</v>
      </c>
      <c r="T80" s="340" t="s">
        <v>53</v>
      </c>
      <c r="U80" s="340" t="s">
        <v>53</v>
      </c>
      <c r="V80" s="340" t="s">
        <v>54</v>
      </c>
      <c r="W80" s="340" t="s">
        <v>54</v>
      </c>
      <c r="X80" s="340" t="s">
        <v>53</v>
      </c>
      <c r="Y80" s="340" t="s">
        <v>53</v>
      </c>
      <c r="Z80" s="340" t="s">
        <v>53</v>
      </c>
      <c r="AA80" s="340" t="s">
        <v>53</v>
      </c>
      <c r="AB80" s="340" t="s">
        <v>53</v>
      </c>
      <c r="AC80" s="340" t="s">
        <v>53</v>
      </c>
      <c r="AD80" s="340" t="s">
        <v>54</v>
      </c>
      <c r="AE80" s="340" t="s">
        <v>53</v>
      </c>
      <c r="AF80" s="340" t="s">
        <v>53</v>
      </c>
      <c r="AG80" s="340" t="s">
        <v>54</v>
      </c>
      <c r="AH80" s="101"/>
      <c r="AI80" s="888" t="s">
        <v>362</v>
      </c>
      <c r="AJ80" s="101"/>
      <c r="AK80" s="886" t="str">
        <f t="shared" si="81"/>
        <v>Moderado</v>
      </c>
      <c r="AL80" s="906">
        <f t="shared" si="82"/>
        <v>0.6</v>
      </c>
      <c r="AM80" s="918" t="str">
        <f>IF(AND(M80&lt;&gt;"",AK80&lt;&gt;""),VLOOKUP(M80&amp;AK80,'No Eliminar'!$P$3:$Q$27,2,FALSE),"")</f>
        <v>Moderada</v>
      </c>
      <c r="AN80" s="809" t="s">
        <v>84</v>
      </c>
      <c r="AO80" s="367" t="s">
        <v>676</v>
      </c>
      <c r="AP80" s="450" t="s">
        <v>704</v>
      </c>
      <c r="AQ80" s="170" t="str">
        <f t="shared" si="83"/>
        <v>Probabilidad</v>
      </c>
      <c r="AR80" s="350" t="s">
        <v>62</v>
      </c>
      <c r="AS80" s="351">
        <f t="shared" si="84"/>
        <v>0.15</v>
      </c>
      <c r="AT80" s="350" t="s">
        <v>56</v>
      </c>
      <c r="AU80" s="351">
        <f t="shared" si="85"/>
        <v>0.15</v>
      </c>
      <c r="AV80" s="105">
        <f t="shared" si="86"/>
        <v>0.3</v>
      </c>
      <c r="AW80" s="350" t="s">
        <v>57</v>
      </c>
      <c r="AX80" s="350" t="s">
        <v>58</v>
      </c>
      <c r="AY80" s="350" t="s">
        <v>59</v>
      </c>
      <c r="AZ80" s="105">
        <f t="shared" si="87"/>
        <v>0.42</v>
      </c>
      <c r="BA80" s="106" t="str">
        <f t="shared" si="88"/>
        <v>Media</v>
      </c>
      <c r="BB80" s="105">
        <f t="shared" si="89"/>
        <v>0.6</v>
      </c>
      <c r="BC80" s="106" t="str">
        <f t="shared" si="90"/>
        <v>Moderado</v>
      </c>
      <c r="BD80" s="349" t="str">
        <f>IF(AND(BA80&lt;&gt;"",BC80&lt;&gt;""),VLOOKUP(BA80&amp;BC80,'No Eliminar'!$P$3:$Q$27,2,FALSE),"")</f>
        <v>Moderada</v>
      </c>
      <c r="BE80" s="896" t="s">
        <v>60</v>
      </c>
      <c r="BF80" s="342" t="s">
        <v>677</v>
      </c>
      <c r="BG80" s="342" t="s">
        <v>678</v>
      </c>
      <c r="BH80" s="131" t="s">
        <v>437</v>
      </c>
      <c r="BI80" s="224">
        <v>44652</v>
      </c>
      <c r="BJ80" s="224">
        <v>44895</v>
      </c>
      <c r="BK80" s="180"/>
      <c r="BL80" s="1098" t="s">
        <v>979</v>
      </c>
    </row>
    <row r="81" spans="2:64" ht="88.5" customHeight="1" thickBot="1" x14ac:dyDescent="0.35">
      <c r="B81" s="1005"/>
      <c r="C81" s="884"/>
      <c r="D81" s="881"/>
      <c r="E81" s="913"/>
      <c r="F81" s="877"/>
      <c r="G81" s="1025"/>
      <c r="H81" s="889"/>
      <c r="I81" s="373" t="s">
        <v>674</v>
      </c>
      <c r="J81" s="895"/>
      <c r="K81" s="895"/>
      <c r="L81" s="889"/>
      <c r="M81" s="893"/>
      <c r="N81" s="891"/>
      <c r="O81" s="341" t="s">
        <v>53</v>
      </c>
      <c r="P81" s="341" t="s">
        <v>53</v>
      </c>
      <c r="Q81" s="341" t="s">
        <v>53</v>
      </c>
      <c r="R81" s="341" t="s">
        <v>53</v>
      </c>
      <c r="S81" s="341" t="s">
        <v>53</v>
      </c>
      <c r="T81" s="341" t="s">
        <v>53</v>
      </c>
      <c r="U81" s="341" t="s">
        <v>53</v>
      </c>
      <c r="V81" s="341" t="s">
        <v>54</v>
      </c>
      <c r="W81" s="341" t="s">
        <v>54</v>
      </c>
      <c r="X81" s="341" t="s">
        <v>53</v>
      </c>
      <c r="Y81" s="341" t="s">
        <v>53</v>
      </c>
      <c r="Z81" s="341" t="s">
        <v>53</v>
      </c>
      <c r="AA81" s="341" t="s">
        <v>53</v>
      </c>
      <c r="AB81" s="341" t="s">
        <v>53</v>
      </c>
      <c r="AC81" s="341" t="s">
        <v>53</v>
      </c>
      <c r="AD81" s="341" t="s">
        <v>54</v>
      </c>
      <c r="AE81" s="341" t="s">
        <v>53</v>
      </c>
      <c r="AF81" s="341" t="s">
        <v>53</v>
      </c>
      <c r="AG81" s="341" t="s">
        <v>54</v>
      </c>
      <c r="AH81" s="112"/>
      <c r="AI81" s="889"/>
      <c r="AJ81" s="112"/>
      <c r="AK81" s="887"/>
      <c r="AL81" s="907"/>
      <c r="AM81" s="920"/>
      <c r="AN81" s="809" t="s">
        <v>348</v>
      </c>
      <c r="AO81" s="1274" t="s">
        <v>980</v>
      </c>
      <c r="AP81" s="697" t="s">
        <v>704</v>
      </c>
      <c r="AQ81" s="389" t="str">
        <f t="shared" si="83"/>
        <v>Probabilidad</v>
      </c>
      <c r="AR81" s="420" t="s">
        <v>62</v>
      </c>
      <c r="AS81" s="426">
        <f t="shared" si="84"/>
        <v>0.15</v>
      </c>
      <c r="AT81" s="420" t="s">
        <v>56</v>
      </c>
      <c r="AU81" s="426">
        <f t="shared" si="85"/>
        <v>0.15</v>
      </c>
      <c r="AV81" s="422">
        <f t="shared" si="86"/>
        <v>0.3</v>
      </c>
      <c r="AW81" s="435" t="s">
        <v>57</v>
      </c>
      <c r="AX81" s="435" t="s">
        <v>58</v>
      </c>
      <c r="AY81" s="435" t="s">
        <v>59</v>
      </c>
      <c r="AZ81" s="391">
        <f>IFERROR(IF(AND(AQ80="Probabilidad",AQ81="Probabilidad"),(AZ80-(+AZ80*AV81)),IF(AQ81="Probabilidad",(N80-(+N80*AV81)),IF(AQ81="Impacto",AZ80,""))),"")</f>
        <v>0.29399999999999998</v>
      </c>
      <c r="BA81" s="424" t="str">
        <f t="shared" si="88"/>
        <v>Baja</v>
      </c>
      <c r="BB81" s="422">
        <f>IFERROR(IF(AND(AQ80="Impacto",AQ81="Impacto"),(BB80-(+BB80*AV81)),IF(AND(AQ80="Impacto",AQ81="Probabilidad"),(BB80),IF(AND(AQ80="Probabilidad",AQ81="Impacto"),(BB80-(+BB80*AV81)),IF(AND(AQ80="Probabilidad",AQ81="Probabilidad"),(BB80))))),"")</f>
        <v>0.6</v>
      </c>
      <c r="BC81" s="424" t="str">
        <f t="shared" si="90"/>
        <v>Moderado</v>
      </c>
      <c r="BD81" s="428" t="str">
        <f>IF(AND(BA81&lt;&gt;"",BC81&lt;&gt;""),VLOOKUP(BA81&amp;BC81,'No Eliminar'!$P$3:$Q$27,2,FALSE),"")</f>
        <v>Moderada</v>
      </c>
      <c r="BE81" s="917"/>
      <c r="BF81" s="687" t="s">
        <v>981</v>
      </c>
      <c r="BG81" s="687" t="s">
        <v>679</v>
      </c>
      <c r="BH81" s="1273" t="s">
        <v>476</v>
      </c>
      <c r="BI81" s="226">
        <v>44652</v>
      </c>
      <c r="BJ81" s="226">
        <v>44895</v>
      </c>
      <c r="BK81" s="862"/>
      <c r="BL81" s="1275"/>
    </row>
    <row r="82" spans="2:64" ht="159.75" customHeight="1" thickBot="1" x14ac:dyDescent="0.35">
      <c r="B82" s="1005"/>
      <c r="C82" s="884"/>
      <c r="D82" s="881"/>
      <c r="E82" s="878" t="s">
        <v>74</v>
      </c>
      <c r="F82" s="876" t="s">
        <v>283</v>
      </c>
      <c r="G82" s="1102" t="s">
        <v>697</v>
      </c>
      <c r="H82" s="888" t="s">
        <v>68</v>
      </c>
      <c r="I82" s="986" t="s">
        <v>698</v>
      </c>
      <c r="J82" s="1105" t="s">
        <v>699</v>
      </c>
      <c r="K82" s="894" t="s">
        <v>102</v>
      </c>
      <c r="L82" s="888" t="s">
        <v>168</v>
      </c>
      <c r="M82" s="892" t="str">
        <f t="shared" ref="M82" si="91">IF(L82="Máximo 2 veces por año","Muy Baja", IF(L82="De 3 a 24 veces por año","Baja", IF(L82="De 24 a 500 veces por año","Media", IF(L82="De 500 veces al año y máximo 5000 veces por año","Alta",IF(L82="Más de 5000 veces por año","Muy Alta",";")))))</f>
        <v>Muy Baja</v>
      </c>
      <c r="N82" s="890">
        <f t="shared" ref="N82" si="92">IF(M82="Muy Baja", 20%, IF(M82="Baja",40%, IF(M82="Media",60%, IF(M82="Alta",80%,IF(M82="Muy Alta",100%,"")))))</f>
        <v>0.2</v>
      </c>
      <c r="O82" s="383" t="s">
        <v>53</v>
      </c>
      <c r="P82" s="383" t="s">
        <v>53</v>
      </c>
      <c r="Q82" s="383" t="s">
        <v>53</v>
      </c>
      <c r="R82" s="383" t="s">
        <v>53</v>
      </c>
      <c r="S82" s="383" t="s">
        <v>53</v>
      </c>
      <c r="T82" s="383" t="s">
        <v>53</v>
      </c>
      <c r="U82" s="383" t="s">
        <v>53</v>
      </c>
      <c r="V82" s="383" t="s">
        <v>54</v>
      </c>
      <c r="W82" s="383" t="s">
        <v>54</v>
      </c>
      <c r="X82" s="383" t="s">
        <v>53</v>
      </c>
      <c r="Y82" s="383" t="s">
        <v>53</v>
      </c>
      <c r="Z82" s="383" t="s">
        <v>53</v>
      </c>
      <c r="AA82" s="383" t="s">
        <v>53</v>
      </c>
      <c r="AB82" s="383" t="s">
        <v>53</v>
      </c>
      <c r="AC82" s="383" t="s">
        <v>53</v>
      </c>
      <c r="AD82" s="383" t="s">
        <v>54</v>
      </c>
      <c r="AE82" s="383" t="s">
        <v>53</v>
      </c>
      <c r="AF82" s="383" t="s">
        <v>53</v>
      </c>
      <c r="AG82" s="383" t="s">
        <v>54</v>
      </c>
      <c r="AH82" s="101"/>
      <c r="AI82" s="888" t="s">
        <v>360</v>
      </c>
      <c r="AJ82" s="101"/>
      <c r="AK82" s="886" t="str">
        <f t="shared" ref="AK82" si="93">IF(AI82="Afectación menor a 10 SMLMV","Leve",IF(AI82="Entre 10 y 50 SMLMV","Menor",IF(AI82="Entre 50 y 100 SMLMV","Moderado",IF(AI82="Entre 100 y 500 SMLMV","Mayor",IF(AI82="Mayor a 500 SMLMV","Catastrófico",";")))))</f>
        <v>Leve</v>
      </c>
      <c r="AL82" s="906">
        <f t="shared" ref="AL82" si="94">IF(AK82="Leve", 20%, IF(AK82="Menor",40%, IF(AK82="Moderado",60%, IF(AK82="Mayor",80%,IF(AK82="Catastrófico",100%,"")))))</f>
        <v>0.2</v>
      </c>
      <c r="AM82" s="918" t="str">
        <f>IF(AND(M82&lt;&gt;"",AK82&lt;&gt;""),VLOOKUP(M82&amp;AK82,'No Eliminar'!$P$3:$Q$27,2,FALSE),"")</f>
        <v>Baja</v>
      </c>
      <c r="AN82" s="809" t="s">
        <v>84</v>
      </c>
      <c r="AO82" s="459" t="s">
        <v>705</v>
      </c>
      <c r="AP82" s="450" t="s">
        <v>701</v>
      </c>
      <c r="AQ82" s="801" t="str">
        <f t="shared" si="83"/>
        <v>Probabilidad</v>
      </c>
      <c r="AR82" s="781" t="s">
        <v>61</v>
      </c>
      <c r="AS82" s="766">
        <f t="shared" si="84"/>
        <v>0.25</v>
      </c>
      <c r="AT82" s="781" t="s">
        <v>56</v>
      </c>
      <c r="AU82" s="766">
        <f>IF(AT82="Automático", 25%, IF(AT82="Manual",15%,IF(AT82="No Aplica", "No Aplica","")))</f>
        <v>0.15</v>
      </c>
      <c r="AV82" s="767">
        <f>AS82+AU82</f>
        <v>0.4</v>
      </c>
      <c r="AW82" s="781" t="s">
        <v>57</v>
      </c>
      <c r="AX82" s="781" t="s">
        <v>58</v>
      </c>
      <c r="AY82" s="781" t="s">
        <v>59</v>
      </c>
      <c r="AZ82" s="767">
        <f>IFERROR(IF(AQ82="Probabilidad",(N82-(+N82*AV82)),IF(AQ82="Impacto",N82,"")),"")</f>
        <v>0.12</v>
      </c>
      <c r="BA82" s="768" t="str">
        <f t="shared" si="88"/>
        <v>Muy Baja</v>
      </c>
      <c r="BB82" s="767">
        <f>IF(AQ82="Impacto",(AL82-(+AL82*AV82)),AL82)</f>
        <v>0.2</v>
      </c>
      <c r="BC82" s="768" t="str">
        <f t="shared" si="90"/>
        <v>Leve</v>
      </c>
      <c r="BD82" s="769" t="str">
        <f>IF(AND(BA82&lt;&gt;"",BC82&lt;&gt;""),VLOOKUP(BA82&amp;BC82,'No Eliminar'!$P$3:$Q$27,2,FALSE),"")</f>
        <v>Baja</v>
      </c>
      <c r="BE82" s="1202" t="s">
        <v>115</v>
      </c>
      <c r="BF82" s="131" t="s">
        <v>389</v>
      </c>
      <c r="BG82" s="131" t="s">
        <v>389</v>
      </c>
      <c r="BH82" s="131" t="s">
        <v>389</v>
      </c>
      <c r="BI82" s="131" t="s">
        <v>389</v>
      </c>
      <c r="BJ82" s="131" t="s">
        <v>389</v>
      </c>
      <c r="BK82" s="846"/>
      <c r="BL82" s="902" t="s">
        <v>982</v>
      </c>
    </row>
    <row r="83" spans="2:64" ht="184.5" customHeight="1" thickBot="1" x14ac:dyDescent="0.35">
      <c r="B83" s="1005"/>
      <c r="C83" s="884"/>
      <c r="D83" s="881"/>
      <c r="E83" s="912"/>
      <c r="F83" s="911"/>
      <c r="G83" s="1103"/>
      <c r="H83" s="1007"/>
      <c r="I83" s="1104"/>
      <c r="J83" s="1106"/>
      <c r="K83" s="908"/>
      <c r="L83" s="909"/>
      <c r="M83" s="925"/>
      <c r="N83" s="924"/>
      <c r="O83" s="384" t="s">
        <v>53</v>
      </c>
      <c r="P83" s="384" t="s">
        <v>53</v>
      </c>
      <c r="Q83" s="384" t="s">
        <v>53</v>
      </c>
      <c r="R83" s="384" t="s">
        <v>53</v>
      </c>
      <c r="S83" s="384" t="s">
        <v>53</v>
      </c>
      <c r="T83" s="384" t="s">
        <v>53</v>
      </c>
      <c r="U83" s="384" t="s">
        <v>53</v>
      </c>
      <c r="V83" s="384" t="s">
        <v>54</v>
      </c>
      <c r="W83" s="384" t="s">
        <v>54</v>
      </c>
      <c r="X83" s="384" t="s">
        <v>53</v>
      </c>
      <c r="Y83" s="384" t="s">
        <v>53</v>
      </c>
      <c r="Z83" s="384" t="s">
        <v>53</v>
      </c>
      <c r="AA83" s="384" t="s">
        <v>53</v>
      </c>
      <c r="AB83" s="384" t="s">
        <v>53</v>
      </c>
      <c r="AC83" s="384" t="s">
        <v>53</v>
      </c>
      <c r="AD83" s="384" t="s">
        <v>54</v>
      </c>
      <c r="AE83" s="384" t="s">
        <v>53</v>
      </c>
      <c r="AF83" s="384" t="s">
        <v>53</v>
      </c>
      <c r="AG83" s="384" t="s">
        <v>54</v>
      </c>
      <c r="AH83" s="112"/>
      <c r="AI83" s="909"/>
      <c r="AJ83" s="112"/>
      <c r="AK83" s="922"/>
      <c r="AL83" s="921"/>
      <c r="AM83" s="919"/>
      <c r="AN83" s="216" t="s">
        <v>348</v>
      </c>
      <c r="AO83" s="459" t="s">
        <v>983</v>
      </c>
      <c r="AP83" s="450" t="s">
        <v>707</v>
      </c>
      <c r="AQ83" s="840" t="str">
        <f t="shared" si="83"/>
        <v>Probabilidad</v>
      </c>
      <c r="AR83" s="782" t="s">
        <v>61</v>
      </c>
      <c r="AS83" s="738">
        <f t="shared" si="84"/>
        <v>0.25</v>
      </c>
      <c r="AT83" s="782" t="s">
        <v>56</v>
      </c>
      <c r="AU83" s="738">
        <f>IF(AT83="Automático", 25%, IF(AT83="Manual",15%,IF(AT83="No Aplica", "No Aplica","")))</f>
        <v>0.15</v>
      </c>
      <c r="AV83" s="739">
        <f>AS83+AU83</f>
        <v>0.4</v>
      </c>
      <c r="AW83" s="782" t="s">
        <v>57</v>
      </c>
      <c r="AX83" s="782" t="s">
        <v>58</v>
      </c>
      <c r="AY83" s="782" t="s">
        <v>59</v>
      </c>
      <c r="AZ83" s="751">
        <f>IFERROR(IF(AND(AQ82="Probabilidad",AQ83="Probabilidad"),(AZ82-(+AZ82*AV83)),IF(AQ83="Probabilidad",(N82-(+N82*AV83)),IF(AQ83="Impacto",AZ82,""))),"")</f>
        <v>7.1999999999999995E-2</v>
      </c>
      <c r="BA83" s="740" t="str">
        <f t="shared" si="88"/>
        <v>Muy Baja</v>
      </c>
      <c r="BB83" s="739">
        <f>IFERROR(IF(AND(AQ82="Impacto",AQ83="Impacto"),(BB82-(+BB82*AV83)),IF(AND(AQ82="Impacto",AQ83="Probabilidad"),(BB82),IF(AND(AQ82="Probabilidad",AQ83="Impacto"),(BB82-(+BB82*AV83)),IF(AND(AQ82="Probabilidad",AQ83="Probabilidad"),(BB82))))),"")</f>
        <v>0.2</v>
      </c>
      <c r="BC83" s="740" t="str">
        <f t="shared" si="90"/>
        <v>Leve</v>
      </c>
      <c r="BD83" s="741" t="str">
        <f>IF(AND(BA83&lt;&gt;"",BC83&lt;&gt;""),VLOOKUP(BA83&amp;BC83,'No Eliminar'!$P$3:$Q$27,2,FALSE),"")</f>
        <v>Baja</v>
      </c>
      <c r="BE83" s="987"/>
      <c r="BF83" s="573" t="s">
        <v>389</v>
      </c>
      <c r="BG83" s="573" t="s">
        <v>389</v>
      </c>
      <c r="BH83" s="573" t="s">
        <v>389</v>
      </c>
      <c r="BI83" s="573" t="s">
        <v>389</v>
      </c>
      <c r="BJ83" s="573" t="s">
        <v>389</v>
      </c>
      <c r="BK83" s="352"/>
      <c r="BL83" s="914"/>
    </row>
    <row r="84" spans="2:64" ht="139.5" customHeight="1" thickBot="1" x14ac:dyDescent="0.35">
      <c r="B84" s="1005"/>
      <c r="C84" s="884"/>
      <c r="D84" s="881"/>
      <c r="E84" s="879"/>
      <c r="F84" s="877"/>
      <c r="G84" s="1103"/>
      <c r="H84" s="434" t="s">
        <v>51</v>
      </c>
      <c r="I84" s="392" t="s">
        <v>700</v>
      </c>
      <c r="J84" s="460" t="s">
        <v>984</v>
      </c>
      <c r="K84" s="908"/>
      <c r="L84" s="909"/>
      <c r="M84" s="925"/>
      <c r="N84" s="924"/>
      <c r="O84" s="437"/>
      <c r="P84" s="437"/>
      <c r="Q84" s="437"/>
      <c r="R84" s="437"/>
      <c r="S84" s="437"/>
      <c r="T84" s="437"/>
      <c r="U84" s="437"/>
      <c r="V84" s="437"/>
      <c r="W84" s="437"/>
      <c r="X84" s="437"/>
      <c r="Y84" s="437"/>
      <c r="Z84" s="437"/>
      <c r="AA84" s="437"/>
      <c r="AB84" s="437"/>
      <c r="AC84" s="437"/>
      <c r="AD84" s="437"/>
      <c r="AE84" s="437"/>
      <c r="AF84" s="437"/>
      <c r="AG84" s="437"/>
      <c r="AH84" s="125"/>
      <c r="AI84" s="909"/>
      <c r="AJ84" s="125"/>
      <c r="AK84" s="922"/>
      <c r="AL84" s="921"/>
      <c r="AM84" s="919"/>
      <c r="AN84" s="808" t="s">
        <v>349</v>
      </c>
      <c r="AO84" s="1278" t="s">
        <v>706</v>
      </c>
      <c r="AP84" s="450" t="s">
        <v>702</v>
      </c>
      <c r="AQ84" s="807" t="str">
        <f t="shared" si="83"/>
        <v>Probabilidad</v>
      </c>
      <c r="AR84" s="783" t="s">
        <v>61</v>
      </c>
      <c r="AS84" s="776">
        <f t="shared" si="84"/>
        <v>0.25</v>
      </c>
      <c r="AT84" s="783" t="s">
        <v>56</v>
      </c>
      <c r="AU84" s="776">
        <f>IF(AT84="Automático", 25%, IF(AT84="Manual",15%,IF(AT84="No Aplica", "No Aplica","")))</f>
        <v>0.15</v>
      </c>
      <c r="AV84" s="777">
        <f>AS84+AU84</f>
        <v>0.4</v>
      </c>
      <c r="AW84" s="783" t="s">
        <v>57</v>
      </c>
      <c r="AX84" s="783" t="s">
        <v>58</v>
      </c>
      <c r="AY84" s="783" t="s">
        <v>59</v>
      </c>
      <c r="AZ84" s="777">
        <f>IFERROR(IF(AND(AQ83="Probabilidad",AQ84="Probabilidad"),(AZ83-(+AZ83*AV84)),IF(AND(AQ83="Impacto",AQ84="Probabilidad"),(AZ82-(+AZ82*AV84)),IF(AQ84="Impacto",AZ83,""))),"")</f>
        <v>4.3199999999999995E-2</v>
      </c>
      <c r="BA84" s="778" t="str">
        <f t="shared" si="88"/>
        <v>Muy Baja</v>
      </c>
      <c r="BB84" s="777">
        <f>IFERROR(IF(AND(AQ83="Impacto",AQ84="Impacto"),(BB83-(+BB83*AV84)),IF(AND(AQ83="Impacto",AQ84="Probabilidad"),(BB83),IF(AND(AQ83="Probabilidad",AQ84="Impacto"),(BB83-(+BB83*AV84)),IF(AND(AQ83="Probabilidad",AQ84="Probabilidad"),(BB83))))),"")</f>
        <v>0.2</v>
      </c>
      <c r="BC84" s="778" t="str">
        <f t="shared" si="90"/>
        <v>Leve</v>
      </c>
      <c r="BD84" s="779" t="str">
        <f>IF(AND(BA84&lt;&gt;"",BC84&lt;&gt;""),VLOOKUP(BA84&amp;BC84,'No Eliminar'!$P$3:$Q$27,2,FALSE),"")</f>
        <v>Baja</v>
      </c>
      <c r="BE84" s="1203"/>
      <c r="BF84" s="374" t="s">
        <v>389</v>
      </c>
      <c r="BG84" s="374" t="s">
        <v>389</v>
      </c>
      <c r="BH84" s="374" t="s">
        <v>389</v>
      </c>
      <c r="BI84" s="374" t="s">
        <v>389</v>
      </c>
      <c r="BJ84" s="374" t="s">
        <v>389</v>
      </c>
      <c r="BK84" s="1277"/>
      <c r="BL84" s="903"/>
    </row>
    <row r="85" spans="2:64" ht="195" customHeight="1" thickBot="1" x14ac:dyDescent="0.35">
      <c r="B85" s="1005"/>
      <c r="C85" s="884"/>
      <c r="D85" s="881"/>
      <c r="E85" s="923" t="s">
        <v>50</v>
      </c>
      <c r="F85" s="876" t="s">
        <v>284</v>
      </c>
      <c r="G85" s="1266" t="s">
        <v>708</v>
      </c>
      <c r="H85" s="387" t="s">
        <v>51</v>
      </c>
      <c r="I85" s="461" t="s">
        <v>709</v>
      </c>
      <c r="J85" s="462" t="s">
        <v>710</v>
      </c>
      <c r="K85" s="894" t="s">
        <v>102</v>
      </c>
      <c r="L85" s="888" t="s">
        <v>72</v>
      </c>
      <c r="M85" s="892" t="str">
        <f>IF(L85="Máximo 2 veces por año","Muy Baja", IF(L85="De 3 a 24 veces por año","Baja", IF(L85="De 24 a 500 veces por año","Media", IF(L85="De 500 veces al año y máximo 5000 veces por año","Alta",IF(L85="Más de 5000 veces por año","Muy Alta",";")))))</f>
        <v>Baja</v>
      </c>
      <c r="N85" s="890">
        <f t="shared" ref="N85" si="95">IF(M85="Muy Baja", 20%, IF(M85="Baja",40%, IF(M85="Media",60%, IF(M85="Alta",80%,IF(M85="Muy Alta",100%,"")))))</f>
        <v>0.4</v>
      </c>
      <c r="O85" s="383" t="s">
        <v>53</v>
      </c>
      <c r="P85" s="383" t="s">
        <v>53</v>
      </c>
      <c r="Q85" s="383" t="s">
        <v>53</v>
      </c>
      <c r="R85" s="383" t="s">
        <v>53</v>
      </c>
      <c r="S85" s="383" t="s">
        <v>53</v>
      </c>
      <c r="T85" s="383" t="s">
        <v>53</v>
      </c>
      <c r="U85" s="383" t="s">
        <v>53</v>
      </c>
      <c r="V85" s="383" t="s">
        <v>54</v>
      </c>
      <c r="W85" s="383" t="s">
        <v>54</v>
      </c>
      <c r="X85" s="383" t="s">
        <v>53</v>
      </c>
      <c r="Y85" s="383" t="s">
        <v>53</v>
      </c>
      <c r="Z85" s="383" t="s">
        <v>53</v>
      </c>
      <c r="AA85" s="383" t="s">
        <v>53</v>
      </c>
      <c r="AB85" s="383" t="s">
        <v>53</v>
      </c>
      <c r="AC85" s="383" t="s">
        <v>53</v>
      </c>
      <c r="AD85" s="383" t="s">
        <v>54</v>
      </c>
      <c r="AE85" s="383" t="s">
        <v>53</v>
      </c>
      <c r="AF85" s="383" t="s">
        <v>53</v>
      </c>
      <c r="AG85" s="383" t="s">
        <v>54</v>
      </c>
      <c r="AH85" s="101"/>
      <c r="AI85" s="888" t="s">
        <v>361</v>
      </c>
      <c r="AJ85" s="101"/>
      <c r="AK85" s="886" t="str">
        <f t="shared" ref="AK85" si="96">IF(AI85="Afectación menor a 10 SMLMV","Leve",IF(AI85="Entre 10 y 50 SMLMV","Menor",IF(AI85="Entre 50 y 100 SMLMV","Moderado",IF(AI85="Entre 100 y 500 SMLMV","Mayor",IF(AI85="Mayor a 500 SMLMV","Catastrófico",";")))))</f>
        <v>Menor</v>
      </c>
      <c r="AL85" s="906">
        <f t="shared" ref="AL85" si="97">IF(AK85="Leve", 20%, IF(AK85="Menor",40%, IF(AK85="Moderado",60%, IF(AK85="Mayor",80%,IF(AK85="Catastrófico",100%,"")))))</f>
        <v>0.4</v>
      </c>
      <c r="AM85" s="918" t="str">
        <f>IF(AND(M85&lt;&gt;"",AK85&lt;&gt;""),VLOOKUP(M85&amp;AK85,'No Eliminar'!$P$3:$Q$27,2,FALSE),"")</f>
        <v>Moderada</v>
      </c>
      <c r="AN85" s="216" t="s">
        <v>84</v>
      </c>
      <c r="AO85" s="1250" t="s">
        <v>715</v>
      </c>
      <c r="AP85" s="698" t="s">
        <v>713</v>
      </c>
      <c r="AQ85" s="585" t="str">
        <f t="shared" ref="AQ85:AQ86" si="98">IF(AR85="Preventivo","Probabilidad",IF(AR85="Detectivo","Probabilidad","Impacto"))</f>
        <v>Probabilidad</v>
      </c>
      <c r="AR85" s="421" t="s">
        <v>61</v>
      </c>
      <c r="AS85" s="757">
        <f>IF(AR85="Preventivo", 25%, IF(AR85="Detectivo",15%, IF(AR85="Correctivo",10%,IF(AR85="No se tienen controles para aplicar al impacto","No Aplica",""))))</f>
        <v>0.25</v>
      </c>
      <c r="AT85" s="421" t="s">
        <v>56</v>
      </c>
      <c r="AU85" s="757">
        <f t="shared" ref="AU85:AU86" si="99">IF(AT85="Automático", 25%, IF(AT85="Manual",15%,IF(AT85="No Aplica", "No Aplica","")))</f>
        <v>0.15</v>
      </c>
      <c r="AV85" s="760">
        <f t="shared" ref="AV85:AV86" si="100">AS85+AU85</f>
        <v>0.4</v>
      </c>
      <c r="AW85" s="421" t="s">
        <v>57</v>
      </c>
      <c r="AX85" s="421" t="s">
        <v>58</v>
      </c>
      <c r="AY85" s="421" t="s">
        <v>59</v>
      </c>
      <c r="AZ85" s="760">
        <f>IFERROR(IF(AQ85="Probabilidad",(N85-(+N85*AV85)),IF(AQ85="Impacto",N85,"")),"")</f>
        <v>0.24</v>
      </c>
      <c r="BA85" s="761" t="str">
        <f t="shared" ref="BA85:BA86" si="101">IF(AZ85&lt;=20%, "Muy Baja", IF(AZ85&lt;=40%,"Baja", IF(AZ85&lt;=60%,"Media",IF(AZ85&lt;=80%,"Alta","Muy Alta"))))</f>
        <v>Baja</v>
      </c>
      <c r="BB85" s="760">
        <f>IF(AQ85="Impacto",(AL85-(+AL85*AV85)),AL85)</f>
        <v>0.4</v>
      </c>
      <c r="BC85" s="761" t="str">
        <f t="shared" ref="BC85:BC86" si="102">IF(BB85&lt;=20%, "Leve", IF(BB85&lt;=40%,"Menor", IF(BB85&lt;=60%,"Moderado",IF(BB85&lt;=80%,"Mayor","Catastrófico"))))</f>
        <v>Menor</v>
      </c>
      <c r="BD85" s="747" t="str">
        <f>IF(AND(BA85&lt;&gt;"",BC85&lt;&gt;""),VLOOKUP(BA85&amp;BC85,'No Eliminar'!$P$3:$Q$27,2,FALSE),"")</f>
        <v>Moderada</v>
      </c>
      <c r="BE85" s="917" t="s">
        <v>115</v>
      </c>
      <c r="BF85" s="909" t="s">
        <v>717</v>
      </c>
      <c r="BG85" s="909" t="s">
        <v>718</v>
      </c>
      <c r="BH85" s="909" t="s">
        <v>437</v>
      </c>
      <c r="BI85" s="916">
        <v>44562</v>
      </c>
      <c r="BJ85" s="916">
        <v>44895</v>
      </c>
      <c r="BK85" s="1276"/>
      <c r="BL85" s="951" t="s">
        <v>719</v>
      </c>
    </row>
    <row r="86" spans="2:64" ht="156.75" customHeight="1" thickBot="1" x14ac:dyDescent="0.35">
      <c r="B86" s="1005"/>
      <c r="C86" s="884"/>
      <c r="D86" s="881"/>
      <c r="E86" s="879"/>
      <c r="F86" s="877"/>
      <c r="G86" s="1267"/>
      <c r="H86" s="388" t="s">
        <v>68</v>
      </c>
      <c r="I86" s="463" t="s">
        <v>712</v>
      </c>
      <c r="J86" s="464" t="s">
        <v>711</v>
      </c>
      <c r="K86" s="895"/>
      <c r="L86" s="889"/>
      <c r="M86" s="893"/>
      <c r="N86" s="891"/>
      <c r="O86" s="394" t="s">
        <v>53</v>
      </c>
      <c r="P86" s="394" t="s">
        <v>53</v>
      </c>
      <c r="Q86" s="394" t="s">
        <v>53</v>
      </c>
      <c r="R86" s="394" t="s">
        <v>53</v>
      </c>
      <c r="S86" s="394" t="s">
        <v>53</v>
      </c>
      <c r="T86" s="394" t="s">
        <v>53</v>
      </c>
      <c r="U86" s="394" t="s">
        <v>53</v>
      </c>
      <c r="V86" s="394" t="s">
        <v>54</v>
      </c>
      <c r="W86" s="394" t="s">
        <v>54</v>
      </c>
      <c r="X86" s="394" t="s">
        <v>53</v>
      </c>
      <c r="Y86" s="394" t="s">
        <v>53</v>
      </c>
      <c r="Z86" s="394" t="s">
        <v>53</v>
      </c>
      <c r="AA86" s="394" t="s">
        <v>53</v>
      </c>
      <c r="AB86" s="394" t="s">
        <v>53</v>
      </c>
      <c r="AC86" s="394" t="s">
        <v>53</v>
      </c>
      <c r="AD86" s="394" t="s">
        <v>54</v>
      </c>
      <c r="AE86" s="394" t="s">
        <v>53</v>
      </c>
      <c r="AF86" s="394" t="s">
        <v>53</v>
      </c>
      <c r="AG86" s="394" t="s">
        <v>54</v>
      </c>
      <c r="AH86" s="165"/>
      <c r="AI86" s="889"/>
      <c r="AJ86" s="165"/>
      <c r="AK86" s="887"/>
      <c r="AL86" s="907"/>
      <c r="AM86" s="920"/>
      <c r="AN86" s="809" t="s">
        <v>348</v>
      </c>
      <c r="AO86" s="701" t="s">
        <v>716</v>
      </c>
      <c r="AP86" s="450" t="s">
        <v>714</v>
      </c>
      <c r="AQ86" s="204" t="str">
        <f t="shared" si="98"/>
        <v>Probabilidad</v>
      </c>
      <c r="AR86" s="398" t="s">
        <v>61</v>
      </c>
      <c r="AS86" s="400">
        <f t="shared" ref="AS86" si="103">IF(AR86="Preventivo", 25%, IF(AR86="Detectivo",15%, IF(AR86="Correctivo",10%,IF(AR86="No se tienen controles para aplicar al impacto","No Aplica",""))))</f>
        <v>0.25</v>
      </c>
      <c r="AT86" s="398" t="s">
        <v>56</v>
      </c>
      <c r="AU86" s="400">
        <f t="shared" si="99"/>
        <v>0.15</v>
      </c>
      <c r="AV86" s="116">
        <f t="shared" si="100"/>
        <v>0.4</v>
      </c>
      <c r="AW86" s="398" t="s">
        <v>57</v>
      </c>
      <c r="AX86" s="398" t="s">
        <v>58</v>
      </c>
      <c r="AY86" s="398" t="s">
        <v>59</v>
      </c>
      <c r="AZ86" s="141">
        <f>IFERROR(IF(AND(AQ85="Probabilidad",AQ86="Probabilidad"),(AZ85-(+AZ85*AV86)),IF(AQ86="Probabilidad",(N85-(+N85*AV86)),IF(AQ86="Impacto",AZ85,""))),"")</f>
        <v>0.14399999999999999</v>
      </c>
      <c r="BA86" s="117" t="str">
        <f t="shared" si="101"/>
        <v>Muy Baja</v>
      </c>
      <c r="BB86" s="116">
        <f>IFERROR(IF(AND(AQ85="Impacto",AQ86="Impacto"),(BB85-(+BB85*AV86)),IF(AND(AQ85="Impacto",AQ86="Probabilidad"),(BB85),IF(AND(AQ85="Probabilidad",AQ86="Impacto"),(BB85-(+BB85*AV86)),IF(AND(AQ85="Probabilidad",AQ86="Probabilidad"),(BB85))))),"")</f>
        <v>0.4</v>
      </c>
      <c r="BC86" s="117" t="str">
        <f t="shared" si="102"/>
        <v>Menor</v>
      </c>
      <c r="BD86" s="396" t="str">
        <f>IF(AND(BA86&lt;&gt;"",BC86&lt;&gt;""),VLOOKUP(BA86&amp;BC86,'No Eliminar'!$P$3:$Q$27,2,FALSE),"")</f>
        <v>Baja</v>
      </c>
      <c r="BE86" s="897"/>
      <c r="BF86" s="889"/>
      <c r="BG86" s="889"/>
      <c r="BH86" s="889"/>
      <c r="BI86" s="899"/>
      <c r="BJ86" s="899"/>
      <c r="BK86" s="182"/>
      <c r="BL86" s="952"/>
    </row>
    <row r="87" spans="2:64" ht="126.75" customHeight="1" thickBot="1" x14ac:dyDescent="0.35">
      <c r="B87" s="1005"/>
      <c r="C87" s="884"/>
      <c r="D87" s="881"/>
      <c r="E87" s="923" t="s">
        <v>347</v>
      </c>
      <c r="F87" s="876" t="s">
        <v>286</v>
      </c>
      <c r="G87" s="1263" t="s">
        <v>985</v>
      </c>
      <c r="H87" s="888" t="s">
        <v>68</v>
      </c>
      <c r="I87" s="1116" t="s">
        <v>721</v>
      </c>
      <c r="J87" s="991" t="s">
        <v>722</v>
      </c>
      <c r="K87" s="894" t="s">
        <v>356</v>
      </c>
      <c r="L87" s="888" t="s">
        <v>70</v>
      </c>
      <c r="M87" s="892" t="str">
        <f t="shared" si="12"/>
        <v>Alta</v>
      </c>
      <c r="N87" s="890">
        <f t="shared" si="13"/>
        <v>0.8</v>
      </c>
      <c r="O87" s="383" t="s">
        <v>53</v>
      </c>
      <c r="P87" s="383" t="s">
        <v>53</v>
      </c>
      <c r="Q87" s="383" t="s">
        <v>53</v>
      </c>
      <c r="R87" s="383" t="s">
        <v>53</v>
      </c>
      <c r="S87" s="383" t="s">
        <v>53</v>
      </c>
      <c r="T87" s="383" t="s">
        <v>53</v>
      </c>
      <c r="U87" s="383" t="s">
        <v>53</v>
      </c>
      <c r="V87" s="383" t="s">
        <v>54</v>
      </c>
      <c r="W87" s="383" t="s">
        <v>54</v>
      </c>
      <c r="X87" s="383" t="s">
        <v>53</v>
      </c>
      <c r="Y87" s="383" t="s">
        <v>53</v>
      </c>
      <c r="Z87" s="383" t="s">
        <v>53</v>
      </c>
      <c r="AA87" s="383" t="s">
        <v>53</v>
      </c>
      <c r="AB87" s="383" t="s">
        <v>53</v>
      </c>
      <c r="AC87" s="383" t="s">
        <v>53</v>
      </c>
      <c r="AD87" s="383" t="s">
        <v>54</v>
      </c>
      <c r="AE87" s="383" t="s">
        <v>53</v>
      </c>
      <c r="AF87" s="383" t="s">
        <v>53</v>
      </c>
      <c r="AG87" s="383" t="s">
        <v>54</v>
      </c>
      <c r="AH87" s="101"/>
      <c r="AI87" s="888" t="s">
        <v>363</v>
      </c>
      <c r="AJ87" s="101"/>
      <c r="AK87" s="886" t="str">
        <f t="shared" si="9"/>
        <v>Mayor</v>
      </c>
      <c r="AL87" s="906">
        <f t="shared" si="15"/>
        <v>0.8</v>
      </c>
      <c r="AM87" s="918" t="str">
        <f>IF(AND(M87&lt;&gt;"",AK87&lt;&gt;""),VLOOKUP(M87&amp;AK87,'No Eliminar'!$P$3:$Q$27,2,FALSE),"")</f>
        <v>Alta</v>
      </c>
      <c r="AN87" s="216" t="s">
        <v>84</v>
      </c>
      <c r="AO87" s="315" t="s">
        <v>725</v>
      </c>
      <c r="AP87" s="450" t="s">
        <v>724</v>
      </c>
      <c r="AQ87" s="103" t="str">
        <f t="shared" si="1"/>
        <v>Probabilidad</v>
      </c>
      <c r="AR87" s="397" t="s">
        <v>62</v>
      </c>
      <c r="AS87" s="399">
        <f t="shared" si="10"/>
        <v>0.15</v>
      </c>
      <c r="AT87" s="397" t="s">
        <v>56</v>
      </c>
      <c r="AU87" s="399">
        <f t="shared" si="7"/>
        <v>0.15</v>
      </c>
      <c r="AV87" s="105">
        <f t="shared" si="8"/>
        <v>0.3</v>
      </c>
      <c r="AW87" s="397" t="s">
        <v>57</v>
      </c>
      <c r="AX87" s="397" t="s">
        <v>58</v>
      </c>
      <c r="AY87" s="397" t="s">
        <v>59</v>
      </c>
      <c r="AZ87" s="105">
        <f>IFERROR(IF(AQ87="Probabilidad",(N87-(+N87*AV87)),IF(AQ87="Impacto",N87,"")),"")</f>
        <v>0.56000000000000005</v>
      </c>
      <c r="BA87" s="106" t="str">
        <f t="shared" si="2"/>
        <v>Media</v>
      </c>
      <c r="BB87" s="105">
        <f>IF(AQ87="Impacto",(AL87-(+AL87*AV87)),AL87)</f>
        <v>0.8</v>
      </c>
      <c r="BC87" s="106" t="str">
        <f t="shared" si="3"/>
        <v>Mayor</v>
      </c>
      <c r="BD87" s="395" t="str">
        <f>IF(AND(BA87&lt;&gt;"",BC87&lt;&gt;""),VLOOKUP(BA87&amp;BC87,'No Eliminar'!$P$3:$Q$27,2,FALSE),"")</f>
        <v>Alta</v>
      </c>
      <c r="BE87" s="896" t="s">
        <v>60</v>
      </c>
      <c r="BF87" s="888" t="s">
        <v>728</v>
      </c>
      <c r="BG87" s="888" t="s">
        <v>729</v>
      </c>
      <c r="BH87" s="888" t="s">
        <v>606</v>
      </c>
      <c r="BI87" s="935">
        <v>44562</v>
      </c>
      <c r="BJ87" s="935">
        <v>44895</v>
      </c>
      <c r="BK87" s="945"/>
      <c r="BL87" s="902" t="s">
        <v>986</v>
      </c>
    </row>
    <row r="88" spans="2:64" ht="93.75" customHeight="1" thickTop="1" thickBot="1" x14ac:dyDescent="0.35">
      <c r="B88" s="1005"/>
      <c r="C88" s="884"/>
      <c r="D88" s="881"/>
      <c r="E88" s="912"/>
      <c r="F88" s="911"/>
      <c r="G88" s="1103"/>
      <c r="H88" s="909"/>
      <c r="I88" s="1117"/>
      <c r="J88" s="992"/>
      <c r="K88" s="908"/>
      <c r="L88" s="909"/>
      <c r="M88" s="925"/>
      <c r="N88" s="924"/>
      <c r="O88" s="403" t="s">
        <v>53</v>
      </c>
      <c r="P88" s="403" t="s">
        <v>53</v>
      </c>
      <c r="Q88" s="403" t="s">
        <v>53</v>
      </c>
      <c r="R88" s="403" t="s">
        <v>53</v>
      </c>
      <c r="S88" s="403" t="s">
        <v>53</v>
      </c>
      <c r="T88" s="403" t="s">
        <v>53</v>
      </c>
      <c r="U88" s="403" t="s">
        <v>53</v>
      </c>
      <c r="V88" s="403" t="s">
        <v>54</v>
      </c>
      <c r="W88" s="403" t="s">
        <v>54</v>
      </c>
      <c r="X88" s="403" t="s">
        <v>53</v>
      </c>
      <c r="Y88" s="403" t="s">
        <v>53</v>
      </c>
      <c r="Z88" s="403" t="s">
        <v>53</v>
      </c>
      <c r="AA88" s="403" t="s">
        <v>53</v>
      </c>
      <c r="AB88" s="403" t="s">
        <v>53</v>
      </c>
      <c r="AC88" s="403" t="s">
        <v>53</v>
      </c>
      <c r="AD88" s="403" t="s">
        <v>54</v>
      </c>
      <c r="AE88" s="403" t="s">
        <v>53</v>
      </c>
      <c r="AF88" s="403" t="s">
        <v>53</v>
      </c>
      <c r="AG88" s="403" t="s">
        <v>54</v>
      </c>
      <c r="AH88" s="408"/>
      <c r="AI88" s="909"/>
      <c r="AJ88" s="408"/>
      <c r="AK88" s="922"/>
      <c r="AL88" s="921"/>
      <c r="AM88" s="919"/>
      <c r="AN88" s="216" t="s">
        <v>348</v>
      </c>
      <c r="AO88" s="465" t="s">
        <v>726</v>
      </c>
      <c r="AP88" s="450" t="s">
        <v>724</v>
      </c>
      <c r="AQ88" s="416" t="str">
        <f t="shared" si="1"/>
        <v>Impacto</v>
      </c>
      <c r="AR88" s="415" t="s">
        <v>55</v>
      </c>
      <c r="AS88" s="414">
        <f t="shared" si="10"/>
        <v>0.1</v>
      </c>
      <c r="AT88" s="421" t="s">
        <v>56</v>
      </c>
      <c r="AU88" s="414">
        <f t="shared" si="7"/>
        <v>0.15</v>
      </c>
      <c r="AV88" s="419">
        <f>AS88+AU88</f>
        <v>0.25</v>
      </c>
      <c r="AW88" s="415" t="s">
        <v>57</v>
      </c>
      <c r="AX88" s="415" t="s">
        <v>58</v>
      </c>
      <c r="AY88" s="415" t="s">
        <v>59</v>
      </c>
      <c r="AZ88" s="82">
        <f>IFERROR(IF(AND(AQ87="Probabilidad",AQ88="Probabilidad"),(AZ87-(+AZ87*AV88)),IF(AQ88="Probabilidad",(N87-(+N87*AV88)),IF(AQ88="Impacto",AZ87,""))),"")</f>
        <v>0.56000000000000005</v>
      </c>
      <c r="BA88" s="418" t="str">
        <f t="shared" si="2"/>
        <v>Media</v>
      </c>
      <c r="BB88" s="419">
        <f>IFERROR(IF(AND(AQ87="Impacto",AQ88="Impacto"),(BB87-(+BB87*AV88)),IF(AND(AQ87="Impacto",AQ88="Probabilidad"),(BB87),IF(AND(AQ87="Probabilidad",AQ88="Impacto"),(BB87-(+BB87*AV88)),IF(AND(AQ87="Probabilidad",AQ88="Probabilidad"),(BB87))))),"")</f>
        <v>0.60000000000000009</v>
      </c>
      <c r="BC88" s="418" t="str">
        <f t="shared" si="3"/>
        <v>Moderado</v>
      </c>
      <c r="BD88" s="417" t="str">
        <f>IF(AND(BA88&lt;&gt;"",BC88&lt;&gt;""),VLOOKUP(BA88&amp;BC88,'No Eliminar'!$P$3:$Q$27,2,FALSE),"")</f>
        <v>Moderada</v>
      </c>
      <c r="BE88" s="917"/>
      <c r="BF88" s="1007"/>
      <c r="BG88" s="1007"/>
      <c r="BH88" s="1007"/>
      <c r="BI88" s="1007"/>
      <c r="BJ88" s="1007"/>
      <c r="BK88" s="1104"/>
      <c r="BL88" s="914"/>
    </row>
    <row r="89" spans="2:64" ht="125.25" customHeight="1" thickTop="1" thickBot="1" x14ac:dyDescent="0.35">
      <c r="B89" s="1005"/>
      <c r="C89" s="884"/>
      <c r="D89" s="881"/>
      <c r="E89" s="912"/>
      <c r="F89" s="911"/>
      <c r="G89" s="1103"/>
      <c r="H89" s="909"/>
      <c r="I89" s="1117"/>
      <c r="J89" s="992"/>
      <c r="K89" s="908"/>
      <c r="L89" s="909"/>
      <c r="M89" s="925"/>
      <c r="N89" s="924"/>
      <c r="O89" s="403" t="s">
        <v>53</v>
      </c>
      <c r="P89" s="403" t="s">
        <v>53</v>
      </c>
      <c r="Q89" s="403" t="s">
        <v>53</v>
      </c>
      <c r="R89" s="403" t="s">
        <v>53</v>
      </c>
      <c r="S89" s="403" t="s">
        <v>53</v>
      </c>
      <c r="T89" s="403" t="s">
        <v>53</v>
      </c>
      <c r="U89" s="403" t="s">
        <v>53</v>
      </c>
      <c r="V89" s="403" t="s">
        <v>54</v>
      </c>
      <c r="W89" s="403" t="s">
        <v>54</v>
      </c>
      <c r="X89" s="403" t="s">
        <v>53</v>
      </c>
      <c r="Y89" s="403" t="s">
        <v>53</v>
      </c>
      <c r="Z89" s="403" t="s">
        <v>53</v>
      </c>
      <c r="AA89" s="403" t="s">
        <v>53</v>
      </c>
      <c r="AB89" s="403" t="s">
        <v>53</v>
      </c>
      <c r="AC89" s="403" t="s">
        <v>53</v>
      </c>
      <c r="AD89" s="403" t="s">
        <v>54</v>
      </c>
      <c r="AE89" s="403" t="s">
        <v>53</v>
      </c>
      <c r="AF89" s="403" t="s">
        <v>53</v>
      </c>
      <c r="AG89" s="403" t="s">
        <v>54</v>
      </c>
      <c r="AH89" s="408"/>
      <c r="AI89" s="909"/>
      <c r="AJ89" s="408"/>
      <c r="AK89" s="922"/>
      <c r="AL89" s="921"/>
      <c r="AM89" s="919"/>
      <c r="AN89" s="216" t="s">
        <v>349</v>
      </c>
      <c r="AO89" s="465" t="s">
        <v>987</v>
      </c>
      <c r="AP89" s="450" t="s">
        <v>723</v>
      </c>
      <c r="AQ89" s="416" t="str">
        <f t="shared" si="1"/>
        <v>Probabilidad</v>
      </c>
      <c r="AR89" s="415" t="s">
        <v>62</v>
      </c>
      <c r="AS89" s="414">
        <f t="shared" si="10"/>
        <v>0.15</v>
      </c>
      <c r="AT89" s="421" t="s">
        <v>56</v>
      </c>
      <c r="AU89" s="414">
        <f t="shared" si="7"/>
        <v>0.15</v>
      </c>
      <c r="AV89" s="419">
        <f>AS89+AU89</f>
        <v>0.3</v>
      </c>
      <c r="AW89" s="415" t="s">
        <v>57</v>
      </c>
      <c r="AX89" s="415" t="s">
        <v>58</v>
      </c>
      <c r="AY89" s="415" t="s">
        <v>59</v>
      </c>
      <c r="AZ89" s="422">
        <f>IFERROR(IF(AND(AQ88="Probabilidad",AQ89="Probabilidad"),(AZ88-(+AZ88*AV89)),IF(AND(AQ88="Impacto",AQ89="Probabilidad"),(AZ87-(+AZ87*AV89)),IF(AQ89="Impacto",AZ88,""))),"")</f>
        <v>0.39200000000000002</v>
      </c>
      <c r="BA89" s="418" t="str">
        <f t="shared" si="2"/>
        <v>Baja</v>
      </c>
      <c r="BB89" s="422">
        <f>IFERROR(IF(AND(AQ88="Impacto",AQ89="Impacto"),(BB88-(+BB88*AV89)),IF(AND(AQ88="Impacto",AQ89="Probabilidad"),(BB88),IF(AND(AQ88="Probabilidad",AQ89="Impacto"),(BB88-(+BB88*AV89)),IF(AND(AQ88="Probabilidad",AQ89="Probabilidad"),(BB88))))),"")</f>
        <v>0.60000000000000009</v>
      </c>
      <c r="BC89" s="418" t="str">
        <f t="shared" si="3"/>
        <v>Moderado</v>
      </c>
      <c r="BD89" s="417" t="str">
        <f>IF(AND(BA89&lt;&gt;"",BC89&lt;&gt;""),VLOOKUP(BA89&amp;BC89,'No Eliminar'!$P$3:$Q$27,2,FALSE),"")</f>
        <v>Moderada</v>
      </c>
      <c r="BE89" s="917"/>
      <c r="BF89" s="985" t="s">
        <v>730</v>
      </c>
      <c r="BG89" s="985" t="s">
        <v>988</v>
      </c>
      <c r="BH89" s="985" t="s">
        <v>402</v>
      </c>
      <c r="BI89" s="1112">
        <v>44562</v>
      </c>
      <c r="BJ89" s="1112">
        <v>44926</v>
      </c>
      <c r="BK89" s="986"/>
      <c r="BL89" s="914"/>
    </row>
    <row r="90" spans="2:64" ht="134.25" customHeight="1" thickTop="1" thickBot="1" x14ac:dyDescent="0.35">
      <c r="B90" s="1005"/>
      <c r="C90" s="884"/>
      <c r="D90" s="881"/>
      <c r="E90" s="913"/>
      <c r="F90" s="877"/>
      <c r="G90" s="1264"/>
      <c r="H90" s="889"/>
      <c r="I90" s="1118"/>
      <c r="J90" s="993"/>
      <c r="K90" s="895"/>
      <c r="L90" s="889"/>
      <c r="M90" s="893"/>
      <c r="N90" s="891"/>
      <c r="O90" s="384" t="s">
        <v>53</v>
      </c>
      <c r="P90" s="384" t="s">
        <v>53</v>
      </c>
      <c r="Q90" s="384" t="s">
        <v>53</v>
      </c>
      <c r="R90" s="384" t="s">
        <v>53</v>
      </c>
      <c r="S90" s="384" t="s">
        <v>53</v>
      </c>
      <c r="T90" s="384" t="s">
        <v>53</v>
      </c>
      <c r="U90" s="384" t="s">
        <v>53</v>
      </c>
      <c r="V90" s="384" t="s">
        <v>54</v>
      </c>
      <c r="W90" s="384" t="s">
        <v>54</v>
      </c>
      <c r="X90" s="384" t="s">
        <v>53</v>
      </c>
      <c r="Y90" s="384" t="s">
        <v>53</v>
      </c>
      <c r="Z90" s="384" t="s">
        <v>53</v>
      </c>
      <c r="AA90" s="384" t="s">
        <v>53</v>
      </c>
      <c r="AB90" s="384" t="s">
        <v>53</v>
      </c>
      <c r="AC90" s="384" t="s">
        <v>53</v>
      </c>
      <c r="AD90" s="384" t="s">
        <v>54</v>
      </c>
      <c r="AE90" s="384" t="s">
        <v>53</v>
      </c>
      <c r="AF90" s="384" t="s">
        <v>53</v>
      </c>
      <c r="AG90" s="384" t="s">
        <v>54</v>
      </c>
      <c r="AH90" s="112"/>
      <c r="AI90" s="889"/>
      <c r="AJ90" s="112"/>
      <c r="AK90" s="887"/>
      <c r="AL90" s="907"/>
      <c r="AM90" s="920"/>
      <c r="AN90" s="809" t="s">
        <v>350</v>
      </c>
      <c r="AO90" s="316" t="s">
        <v>989</v>
      </c>
      <c r="AP90" s="450" t="s">
        <v>727</v>
      </c>
      <c r="AQ90" s="114" t="str">
        <f t="shared" si="1"/>
        <v>Probabilidad</v>
      </c>
      <c r="AR90" s="398" t="s">
        <v>62</v>
      </c>
      <c r="AS90" s="400">
        <f t="shared" si="10"/>
        <v>0.15</v>
      </c>
      <c r="AT90" s="378" t="s">
        <v>56</v>
      </c>
      <c r="AU90" s="400">
        <f t="shared" si="7"/>
        <v>0.15</v>
      </c>
      <c r="AV90" s="116">
        <f>AS90+AU90</f>
        <v>0.3</v>
      </c>
      <c r="AW90" s="398" t="s">
        <v>57</v>
      </c>
      <c r="AX90" s="398" t="s">
        <v>58</v>
      </c>
      <c r="AY90" s="398" t="s">
        <v>59</v>
      </c>
      <c r="AZ90" s="116">
        <f>IFERROR(IF(AND(AQ89="Probabilidad",AQ90="Probabilidad"),(AZ89-(+AZ89*AV90)),IF(AND(AQ89="Impacto",AQ90="Probabilidad"),(AZ88-(+AZ88*AV90)),IF(AQ90="Impacto",AZ89,""))),"")</f>
        <v>0.27440000000000003</v>
      </c>
      <c r="BA90" s="117" t="str">
        <f t="shared" si="2"/>
        <v>Baja</v>
      </c>
      <c r="BB90" s="116">
        <f>IFERROR(IF(AND(AQ89="Impacto",AQ90="Impacto"),(BB89-(+BB89*AV90)),IF(AND(AQ89="Impacto",AQ90="Probabilidad"),(BB89),IF(AND(AQ89="Probabilidad",AQ90="Impacto"),(BB89-(+BB89*AV90)),IF(AND(AQ89="Probabilidad",AQ90="Probabilidad"),(BB89))))),"")</f>
        <v>0.60000000000000009</v>
      </c>
      <c r="BC90" s="117" t="str">
        <f t="shared" si="3"/>
        <v>Moderado</v>
      </c>
      <c r="BD90" s="396" t="str">
        <f>IF(AND(BA90&lt;&gt;"",BC90&lt;&gt;""),VLOOKUP(BA90&amp;BC90,'No Eliminar'!$P$3:$Q$27,2,FALSE),"")</f>
        <v>Moderada</v>
      </c>
      <c r="BE90" s="897"/>
      <c r="BF90" s="889"/>
      <c r="BG90" s="889"/>
      <c r="BH90" s="889"/>
      <c r="BI90" s="889"/>
      <c r="BJ90" s="889"/>
      <c r="BK90" s="946"/>
      <c r="BL90" s="903"/>
    </row>
    <row r="91" spans="2:64" ht="123.75" customHeight="1" thickBot="1" x14ac:dyDescent="0.35">
      <c r="B91" s="1005"/>
      <c r="C91" s="884"/>
      <c r="D91" s="881"/>
      <c r="E91" s="878" t="s">
        <v>347</v>
      </c>
      <c r="F91" s="876" t="s">
        <v>287</v>
      </c>
      <c r="G91" s="1263" t="s">
        <v>990</v>
      </c>
      <c r="H91" s="888" t="s">
        <v>166</v>
      </c>
      <c r="I91" s="945" t="s">
        <v>731</v>
      </c>
      <c r="J91" s="991" t="s">
        <v>732</v>
      </c>
      <c r="K91" s="894" t="s">
        <v>356</v>
      </c>
      <c r="L91" s="888" t="s">
        <v>64</v>
      </c>
      <c r="M91" s="892" t="str">
        <f t="shared" si="12"/>
        <v>Media</v>
      </c>
      <c r="N91" s="890">
        <f t="shared" si="13"/>
        <v>0.6</v>
      </c>
      <c r="O91" s="383" t="s">
        <v>53</v>
      </c>
      <c r="P91" s="383" t="s">
        <v>53</v>
      </c>
      <c r="Q91" s="383" t="s">
        <v>53</v>
      </c>
      <c r="R91" s="383" t="s">
        <v>53</v>
      </c>
      <c r="S91" s="383" t="s">
        <v>53</v>
      </c>
      <c r="T91" s="383" t="s">
        <v>53</v>
      </c>
      <c r="U91" s="383" t="s">
        <v>53</v>
      </c>
      <c r="V91" s="383" t="s">
        <v>54</v>
      </c>
      <c r="W91" s="383" t="s">
        <v>54</v>
      </c>
      <c r="X91" s="383" t="s">
        <v>53</v>
      </c>
      <c r="Y91" s="383" t="s">
        <v>53</v>
      </c>
      <c r="Z91" s="383" t="s">
        <v>53</v>
      </c>
      <c r="AA91" s="383" t="s">
        <v>53</v>
      </c>
      <c r="AB91" s="383" t="s">
        <v>53</v>
      </c>
      <c r="AC91" s="383" t="s">
        <v>53</v>
      </c>
      <c r="AD91" s="383" t="s">
        <v>54</v>
      </c>
      <c r="AE91" s="383" t="s">
        <v>53</v>
      </c>
      <c r="AF91" s="383" t="s">
        <v>53</v>
      </c>
      <c r="AG91" s="383" t="s">
        <v>54</v>
      </c>
      <c r="AH91" s="101"/>
      <c r="AI91" s="888" t="s">
        <v>363</v>
      </c>
      <c r="AJ91" s="101"/>
      <c r="AK91" s="886" t="str">
        <f t="shared" si="9"/>
        <v>Mayor</v>
      </c>
      <c r="AL91" s="906">
        <f t="shared" si="15"/>
        <v>0.8</v>
      </c>
      <c r="AM91" s="918" t="str">
        <f>IF(AND(M91&lt;&gt;"",AK91&lt;&gt;""),VLOOKUP(M91&amp;AK91,'No Eliminar'!$P$3:$Q$27,2,FALSE),"")</f>
        <v>Alta</v>
      </c>
      <c r="AN91" s="808" t="s">
        <v>84</v>
      </c>
      <c r="AO91" s="466" t="s">
        <v>735</v>
      </c>
      <c r="AP91" s="450" t="s">
        <v>733</v>
      </c>
      <c r="AQ91" s="103" t="str">
        <f t="shared" si="1"/>
        <v>Impacto</v>
      </c>
      <c r="AR91" s="397" t="s">
        <v>55</v>
      </c>
      <c r="AS91" s="399">
        <f t="shared" si="10"/>
        <v>0.1</v>
      </c>
      <c r="AT91" s="397" t="s">
        <v>56</v>
      </c>
      <c r="AU91" s="399">
        <f t="shared" si="7"/>
        <v>0.15</v>
      </c>
      <c r="AV91" s="105">
        <f t="shared" si="8"/>
        <v>0.25</v>
      </c>
      <c r="AW91" s="397" t="s">
        <v>57</v>
      </c>
      <c r="AX91" s="397" t="s">
        <v>58</v>
      </c>
      <c r="AY91" s="397" t="s">
        <v>59</v>
      </c>
      <c r="AZ91" s="105">
        <f>IFERROR(IF(AQ91="Probabilidad",(N91-(+N91*AV91)),IF(AQ91="Impacto",N91,"")),"")</f>
        <v>0.6</v>
      </c>
      <c r="BA91" s="106" t="str">
        <f t="shared" si="2"/>
        <v>Media</v>
      </c>
      <c r="BB91" s="105">
        <f>IF(AQ91="Impacto",(AL91-(+AL91*AV91)),AL91)</f>
        <v>0.60000000000000009</v>
      </c>
      <c r="BC91" s="106" t="str">
        <f t="shared" si="3"/>
        <v>Moderado</v>
      </c>
      <c r="BD91" s="395" t="str">
        <f>IF(AND(BA91&lt;&gt;"",BC91&lt;&gt;""),VLOOKUP(BA91&amp;BC91,'No Eliminar'!$P$3:$Q$27,2,FALSE),"")</f>
        <v>Moderada</v>
      </c>
      <c r="BE91" s="896" t="s">
        <v>60</v>
      </c>
      <c r="BF91" s="888" t="s">
        <v>991</v>
      </c>
      <c r="BG91" s="888" t="s">
        <v>992</v>
      </c>
      <c r="BH91" s="888" t="s">
        <v>402</v>
      </c>
      <c r="BI91" s="935">
        <v>44562</v>
      </c>
      <c r="BJ91" s="935">
        <v>44926</v>
      </c>
      <c r="BK91" s="945"/>
      <c r="BL91" s="950" t="s">
        <v>993</v>
      </c>
    </row>
    <row r="92" spans="2:64" ht="105.75" customHeight="1" thickBot="1" x14ac:dyDescent="0.35">
      <c r="B92" s="1005"/>
      <c r="C92" s="884"/>
      <c r="D92" s="881"/>
      <c r="E92" s="912"/>
      <c r="F92" s="911"/>
      <c r="G92" s="1103"/>
      <c r="H92" s="909"/>
      <c r="I92" s="949"/>
      <c r="J92" s="992"/>
      <c r="K92" s="908"/>
      <c r="L92" s="909"/>
      <c r="M92" s="925"/>
      <c r="N92" s="924"/>
      <c r="O92" s="403" t="s">
        <v>53</v>
      </c>
      <c r="P92" s="403" t="s">
        <v>53</v>
      </c>
      <c r="Q92" s="403" t="s">
        <v>53</v>
      </c>
      <c r="R92" s="403" t="s">
        <v>53</v>
      </c>
      <c r="S92" s="403" t="s">
        <v>53</v>
      </c>
      <c r="T92" s="403" t="s">
        <v>53</v>
      </c>
      <c r="U92" s="403" t="s">
        <v>53</v>
      </c>
      <c r="V92" s="403" t="s">
        <v>54</v>
      </c>
      <c r="W92" s="403" t="s">
        <v>54</v>
      </c>
      <c r="X92" s="403" t="s">
        <v>53</v>
      </c>
      <c r="Y92" s="403" t="s">
        <v>53</v>
      </c>
      <c r="Z92" s="403" t="s">
        <v>53</v>
      </c>
      <c r="AA92" s="403" t="s">
        <v>53</v>
      </c>
      <c r="AB92" s="403" t="s">
        <v>53</v>
      </c>
      <c r="AC92" s="403" t="s">
        <v>53</v>
      </c>
      <c r="AD92" s="403" t="s">
        <v>54</v>
      </c>
      <c r="AE92" s="403" t="s">
        <v>53</v>
      </c>
      <c r="AF92" s="403" t="s">
        <v>53</v>
      </c>
      <c r="AG92" s="403" t="s">
        <v>54</v>
      </c>
      <c r="AH92" s="408"/>
      <c r="AI92" s="909"/>
      <c r="AJ92" s="408"/>
      <c r="AK92" s="922"/>
      <c r="AL92" s="921"/>
      <c r="AM92" s="919"/>
      <c r="AN92" s="808" t="s">
        <v>348</v>
      </c>
      <c r="AO92" s="468" t="s">
        <v>736</v>
      </c>
      <c r="AP92" s="450" t="s">
        <v>733</v>
      </c>
      <c r="AQ92" s="416" t="str">
        <f t="shared" si="1"/>
        <v>Impacto</v>
      </c>
      <c r="AR92" s="421" t="s">
        <v>55</v>
      </c>
      <c r="AS92" s="414">
        <f t="shared" si="10"/>
        <v>0.1</v>
      </c>
      <c r="AT92" s="421" t="s">
        <v>56</v>
      </c>
      <c r="AU92" s="414">
        <f t="shared" si="7"/>
        <v>0.15</v>
      </c>
      <c r="AV92" s="419">
        <f>AS92+AU92</f>
        <v>0.25</v>
      </c>
      <c r="AW92" s="415" t="s">
        <v>57</v>
      </c>
      <c r="AX92" s="415" t="s">
        <v>58</v>
      </c>
      <c r="AY92" s="415" t="s">
        <v>59</v>
      </c>
      <c r="AZ92" s="82">
        <f>IFERROR(IF(AND(AQ91="Probabilidad",AQ92="Probabilidad"),(AZ91-(+AZ91*AV92)),IF(AQ92="Probabilidad",(N91-(+N91*AV92)),IF(AQ92="Impacto",AZ91,""))),"")</f>
        <v>0.6</v>
      </c>
      <c r="BA92" s="418" t="str">
        <f t="shared" si="2"/>
        <v>Media</v>
      </c>
      <c r="BB92" s="419">
        <f>IFERROR(IF(AND(AQ91="Impacto",AQ92="Impacto"),(BB91-(+BB91*AV92)),IF(AND(AQ91="Impacto",AQ92="Probabilidad"),(BB91),IF(AND(AQ91="Probabilidad",AQ92="Impacto"),(BB91-(+BB91*AV92)),IF(AND(AQ91="Probabilidad",AQ92="Probabilidad"),(BB91))))),"")</f>
        <v>0.45000000000000007</v>
      </c>
      <c r="BC92" s="418" t="str">
        <f t="shared" si="3"/>
        <v>Moderado</v>
      </c>
      <c r="BD92" s="417" t="str">
        <f>IF(AND(BA92&lt;&gt;"",BC92&lt;&gt;""),VLOOKUP(BA92&amp;BC92,'No Eliminar'!$P$3:$Q$27,2,FALSE),"")</f>
        <v>Moderada</v>
      </c>
      <c r="BE92" s="917"/>
      <c r="BF92" s="1007"/>
      <c r="BG92" s="1007"/>
      <c r="BH92" s="1007"/>
      <c r="BI92" s="1007"/>
      <c r="BJ92" s="1007"/>
      <c r="BK92" s="1104"/>
      <c r="BL92" s="951"/>
    </row>
    <row r="93" spans="2:64" ht="96.75" customHeight="1" thickBot="1" x14ac:dyDescent="0.35">
      <c r="B93" s="1005"/>
      <c r="C93" s="884"/>
      <c r="D93" s="881"/>
      <c r="E93" s="912"/>
      <c r="F93" s="911"/>
      <c r="G93" s="1103"/>
      <c r="H93" s="909"/>
      <c r="I93" s="949"/>
      <c r="J93" s="992"/>
      <c r="K93" s="908"/>
      <c r="L93" s="909"/>
      <c r="M93" s="925"/>
      <c r="N93" s="924"/>
      <c r="O93" s="403" t="s">
        <v>53</v>
      </c>
      <c r="P93" s="403" t="s">
        <v>53</v>
      </c>
      <c r="Q93" s="403" t="s">
        <v>53</v>
      </c>
      <c r="R93" s="403" t="s">
        <v>53</v>
      </c>
      <c r="S93" s="403" t="s">
        <v>53</v>
      </c>
      <c r="T93" s="403" t="s">
        <v>53</v>
      </c>
      <c r="U93" s="403" t="s">
        <v>53</v>
      </c>
      <c r="V93" s="403" t="s">
        <v>54</v>
      </c>
      <c r="W93" s="403" t="s">
        <v>54</v>
      </c>
      <c r="X93" s="403" t="s">
        <v>53</v>
      </c>
      <c r="Y93" s="403" t="s">
        <v>53</v>
      </c>
      <c r="Z93" s="403" t="s">
        <v>53</v>
      </c>
      <c r="AA93" s="403" t="s">
        <v>53</v>
      </c>
      <c r="AB93" s="403" t="s">
        <v>53</v>
      </c>
      <c r="AC93" s="403" t="s">
        <v>53</v>
      </c>
      <c r="AD93" s="403" t="s">
        <v>54</v>
      </c>
      <c r="AE93" s="403" t="s">
        <v>53</v>
      </c>
      <c r="AF93" s="403" t="s">
        <v>53</v>
      </c>
      <c r="AG93" s="403" t="s">
        <v>54</v>
      </c>
      <c r="AH93" s="408"/>
      <c r="AI93" s="909"/>
      <c r="AJ93" s="408"/>
      <c r="AK93" s="922"/>
      <c r="AL93" s="921"/>
      <c r="AM93" s="919"/>
      <c r="AN93" s="809" t="s">
        <v>349</v>
      </c>
      <c r="AO93" s="467" t="s">
        <v>737</v>
      </c>
      <c r="AP93" s="450" t="s">
        <v>733</v>
      </c>
      <c r="AQ93" s="416" t="str">
        <f t="shared" si="1"/>
        <v>Impacto</v>
      </c>
      <c r="AR93" s="421" t="s">
        <v>55</v>
      </c>
      <c r="AS93" s="414">
        <f t="shared" si="10"/>
        <v>0.1</v>
      </c>
      <c r="AT93" s="421" t="s">
        <v>56</v>
      </c>
      <c r="AU93" s="414">
        <f t="shared" si="7"/>
        <v>0.15</v>
      </c>
      <c r="AV93" s="419">
        <f>AS93+AU93</f>
        <v>0.25</v>
      </c>
      <c r="AW93" s="415" t="s">
        <v>57</v>
      </c>
      <c r="AX93" s="415" t="s">
        <v>58</v>
      </c>
      <c r="AY93" s="415" t="s">
        <v>59</v>
      </c>
      <c r="AZ93" s="422">
        <f>IFERROR(IF(AND(AQ92="Probabilidad",AQ93="Probabilidad"),(AZ92-(+AZ92*AV93)),IF(AND(AQ92="Impacto",AQ93="Probabilidad"),(AZ91-(+AZ91*AV93)),IF(AQ93="Impacto",AZ92,""))),"")</f>
        <v>0.6</v>
      </c>
      <c r="BA93" s="418" t="str">
        <f t="shared" si="2"/>
        <v>Media</v>
      </c>
      <c r="BB93" s="419">
        <f>IFERROR(IF(AND(AQ92="Impacto",AQ93="Impacto"),(BB92-(+BB92*AV93)),IF(AND(AQ92="Impacto",AQ93="Probabilidad"),(BB92),IF(AND(AQ92="Probabilidad",AQ93="Impacto"),(BB92-(+BB92*AV93)),IF(AND(AQ92="Probabilidad",AQ93="Probabilidad"),(BB92))))),"")</f>
        <v>0.33750000000000002</v>
      </c>
      <c r="BC93" s="418" t="str">
        <f t="shared" si="3"/>
        <v>Menor</v>
      </c>
      <c r="BD93" s="417" t="str">
        <f>IF(AND(BA93&lt;&gt;"",BC93&lt;&gt;""),VLOOKUP(BA93&amp;BC93,'No Eliminar'!$P$3:$Q$27,2,FALSE),"")</f>
        <v>Moderada</v>
      </c>
      <c r="BE93" s="917"/>
      <c r="BF93" s="410" t="s">
        <v>994</v>
      </c>
      <c r="BG93" s="410" t="s">
        <v>995</v>
      </c>
      <c r="BH93" s="410" t="s">
        <v>402</v>
      </c>
      <c r="BI93" s="412">
        <v>44562</v>
      </c>
      <c r="BJ93" s="412">
        <v>44926</v>
      </c>
      <c r="BK93" s="442"/>
      <c r="BL93" s="951"/>
    </row>
    <row r="94" spans="2:64" ht="98.25" customHeight="1" thickBot="1" x14ac:dyDescent="0.35">
      <c r="B94" s="1005"/>
      <c r="C94" s="884"/>
      <c r="D94" s="881"/>
      <c r="E94" s="912"/>
      <c r="F94" s="911"/>
      <c r="G94" s="1103"/>
      <c r="H94" s="909"/>
      <c r="I94" s="949"/>
      <c r="J94" s="992"/>
      <c r="K94" s="908"/>
      <c r="L94" s="909"/>
      <c r="M94" s="925"/>
      <c r="N94" s="924"/>
      <c r="O94" s="403" t="s">
        <v>53</v>
      </c>
      <c r="P94" s="403" t="s">
        <v>53</v>
      </c>
      <c r="Q94" s="403" t="s">
        <v>53</v>
      </c>
      <c r="R94" s="403" t="s">
        <v>53</v>
      </c>
      <c r="S94" s="403" t="s">
        <v>53</v>
      </c>
      <c r="T94" s="403" t="s">
        <v>53</v>
      </c>
      <c r="U94" s="403" t="s">
        <v>53</v>
      </c>
      <c r="V94" s="403" t="s">
        <v>54</v>
      </c>
      <c r="W94" s="403" t="s">
        <v>54</v>
      </c>
      <c r="X94" s="403" t="s">
        <v>53</v>
      </c>
      <c r="Y94" s="403" t="s">
        <v>53</v>
      </c>
      <c r="Z94" s="403" t="s">
        <v>53</v>
      </c>
      <c r="AA94" s="403" t="s">
        <v>53</v>
      </c>
      <c r="AB94" s="403" t="s">
        <v>53</v>
      </c>
      <c r="AC94" s="403" t="s">
        <v>53</v>
      </c>
      <c r="AD94" s="403" t="s">
        <v>54</v>
      </c>
      <c r="AE94" s="403" t="s">
        <v>53</v>
      </c>
      <c r="AF94" s="403" t="s">
        <v>53</v>
      </c>
      <c r="AG94" s="403" t="s">
        <v>54</v>
      </c>
      <c r="AH94" s="408"/>
      <c r="AI94" s="909"/>
      <c r="AJ94" s="408"/>
      <c r="AK94" s="922"/>
      <c r="AL94" s="921"/>
      <c r="AM94" s="919"/>
      <c r="AN94" s="809" t="s">
        <v>350</v>
      </c>
      <c r="AO94" s="468" t="s">
        <v>738</v>
      </c>
      <c r="AP94" s="450" t="s">
        <v>733</v>
      </c>
      <c r="AQ94" s="416" t="str">
        <f t="shared" si="1"/>
        <v>Impacto</v>
      </c>
      <c r="AR94" s="421" t="s">
        <v>55</v>
      </c>
      <c r="AS94" s="414">
        <f t="shared" si="10"/>
        <v>0.1</v>
      </c>
      <c r="AT94" s="421" t="s">
        <v>56</v>
      </c>
      <c r="AU94" s="414">
        <f t="shared" si="7"/>
        <v>0.15</v>
      </c>
      <c r="AV94" s="419">
        <f>AS94+AU94</f>
        <v>0.25</v>
      </c>
      <c r="AW94" s="415" t="s">
        <v>57</v>
      </c>
      <c r="AX94" s="415" t="s">
        <v>58</v>
      </c>
      <c r="AY94" s="415" t="s">
        <v>59</v>
      </c>
      <c r="AZ94" s="419">
        <f>IFERROR(IF(AND(AQ93="Probabilidad",AQ94="Probabilidad"),(AZ93-(+AZ93*AV94)),IF(AND(AQ93="Impacto",AQ94="Probabilidad"),(AZ92-(+AZ92*AV94)),IF(AQ94="Impacto",AZ93,""))),"")</f>
        <v>0.6</v>
      </c>
      <c r="BA94" s="418" t="str">
        <f t="shared" si="2"/>
        <v>Media</v>
      </c>
      <c r="BB94" s="419">
        <f>IFERROR(IF(AND(AQ93="Impacto",AQ94="Impacto"),(BB93-(+BB93*AV94)),IF(AND(AQ93="Impacto",AQ94="Probabilidad"),(BB93),IF(AND(AQ93="Probabilidad",AQ94="Impacto"),(BB93-(+BB93*AV94)),IF(AND(AQ93="Probabilidad",AQ94="Probabilidad"),(BB93))))),"")</f>
        <v>0.25312500000000004</v>
      </c>
      <c r="BC94" s="418" t="str">
        <f t="shared" si="3"/>
        <v>Menor</v>
      </c>
      <c r="BD94" s="417" t="str">
        <f>IF(AND(BA94&lt;&gt;"",BC94&lt;&gt;""),VLOOKUP(BA94&amp;BC94,'No Eliminar'!$P$3:$Q$27,2,FALSE),"")</f>
        <v>Moderada</v>
      </c>
      <c r="BE94" s="917"/>
      <c r="BF94" s="410" t="s">
        <v>741</v>
      </c>
      <c r="BG94" s="410" t="s">
        <v>995</v>
      </c>
      <c r="BH94" s="410" t="s">
        <v>402</v>
      </c>
      <c r="BI94" s="412">
        <v>44562</v>
      </c>
      <c r="BJ94" s="412">
        <v>44926</v>
      </c>
      <c r="BK94" s="442"/>
      <c r="BL94" s="951"/>
    </row>
    <row r="95" spans="2:64" ht="90.75" customHeight="1" thickBot="1" x14ac:dyDescent="0.35">
      <c r="B95" s="1005"/>
      <c r="C95" s="884"/>
      <c r="D95" s="881"/>
      <c r="E95" s="912"/>
      <c r="F95" s="911"/>
      <c r="G95" s="1103"/>
      <c r="H95" s="909"/>
      <c r="I95" s="949"/>
      <c r="J95" s="992"/>
      <c r="K95" s="908"/>
      <c r="L95" s="909"/>
      <c r="M95" s="925"/>
      <c r="N95" s="924"/>
      <c r="O95" s="403" t="s">
        <v>53</v>
      </c>
      <c r="P95" s="403" t="s">
        <v>53</v>
      </c>
      <c r="Q95" s="403" t="s">
        <v>53</v>
      </c>
      <c r="R95" s="403" t="s">
        <v>53</v>
      </c>
      <c r="S95" s="403" t="s">
        <v>53</v>
      </c>
      <c r="T95" s="403" t="s">
        <v>53</v>
      </c>
      <c r="U95" s="403" t="s">
        <v>53</v>
      </c>
      <c r="V95" s="403" t="s">
        <v>54</v>
      </c>
      <c r="W95" s="403" t="s">
        <v>54</v>
      </c>
      <c r="X95" s="403" t="s">
        <v>53</v>
      </c>
      <c r="Y95" s="403" t="s">
        <v>53</v>
      </c>
      <c r="Z95" s="403" t="s">
        <v>53</v>
      </c>
      <c r="AA95" s="403" t="s">
        <v>53</v>
      </c>
      <c r="AB95" s="403" t="s">
        <v>53</v>
      </c>
      <c r="AC95" s="403" t="s">
        <v>53</v>
      </c>
      <c r="AD95" s="403" t="s">
        <v>54</v>
      </c>
      <c r="AE95" s="403" t="s">
        <v>53</v>
      </c>
      <c r="AF95" s="403" t="s">
        <v>53</v>
      </c>
      <c r="AG95" s="403" t="s">
        <v>54</v>
      </c>
      <c r="AH95" s="408"/>
      <c r="AI95" s="909"/>
      <c r="AJ95" s="408"/>
      <c r="AK95" s="922"/>
      <c r="AL95" s="921"/>
      <c r="AM95" s="919"/>
      <c r="AN95" s="810" t="s">
        <v>351</v>
      </c>
      <c r="AO95" s="469" t="s">
        <v>739</v>
      </c>
      <c r="AP95" s="450" t="s">
        <v>734</v>
      </c>
      <c r="AQ95" s="416" t="str">
        <f t="shared" si="1"/>
        <v>Impacto</v>
      </c>
      <c r="AR95" s="421" t="s">
        <v>55</v>
      </c>
      <c r="AS95" s="414">
        <f t="shared" si="10"/>
        <v>0.1</v>
      </c>
      <c r="AT95" s="421" t="s">
        <v>56</v>
      </c>
      <c r="AU95" s="414">
        <f t="shared" si="7"/>
        <v>0.15</v>
      </c>
      <c r="AV95" s="419">
        <f>AS95+AU95</f>
        <v>0.25</v>
      </c>
      <c r="AW95" s="415" t="s">
        <v>57</v>
      </c>
      <c r="AX95" s="415" t="s">
        <v>58</v>
      </c>
      <c r="AY95" s="415" t="s">
        <v>59</v>
      </c>
      <c r="AZ95" s="419">
        <f>IFERROR(IF(AND(AQ94="Probabilidad",AQ95="Probabilidad"),(AZ94-(+AZ94*AV95)),IF(AND(AQ94="Impacto",AQ95="Probabilidad"),(AZ93-(+AZ93*AV95)),IF(AQ95="Impacto",AZ94,""))),"")</f>
        <v>0.6</v>
      </c>
      <c r="BA95" s="418" t="str">
        <f t="shared" si="2"/>
        <v>Media</v>
      </c>
      <c r="BB95" s="419">
        <f>IFERROR(IF(AND(AQ94="Impacto",AQ95="Impacto"),(BB94-(+BB94*AV95)),IF(AND(AQ94="Impacto",AQ95="Probabilidad"),(BB94),IF(AND(AQ94="Probabilidad",AQ95="Impacto"),(BB94-(+BB94*AV95)),IF(AND(AQ94="Probabilidad",AQ95="Probabilidad"),(BB94))))),"")</f>
        <v>0.18984375000000003</v>
      </c>
      <c r="BC95" s="418" t="str">
        <f t="shared" si="3"/>
        <v>Leve</v>
      </c>
      <c r="BD95" s="417" t="str">
        <f>IF(AND(BA95&lt;&gt;"",BC95&lt;&gt;""),VLOOKUP(BA95&amp;BC95,'No Eliminar'!$P$3:$Q$27,2,FALSE),"")</f>
        <v>Moderada</v>
      </c>
      <c r="BE95" s="917"/>
      <c r="BF95" s="985" t="s">
        <v>742</v>
      </c>
      <c r="BG95" s="985" t="s">
        <v>995</v>
      </c>
      <c r="BH95" s="985" t="s">
        <v>437</v>
      </c>
      <c r="BI95" s="1112">
        <v>44562</v>
      </c>
      <c r="BJ95" s="1112">
        <v>44926</v>
      </c>
      <c r="BK95" s="986"/>
      <c r="BL95" s="951"/>
    </row>
    <row r="96" spans="2:64" ht="115.5" customHeight="1" thickBot="1" x14ac:dyDescent="0.35">
      <c r="B96" s="1005"/>
      <c r="C96" s="884"/>
      <c r="D96" s="881"/>
      <c r="E96" s="913"/>
      <c r="F96" s="877"/>
      <c r="G96" s="1264"/>
      <c r="H96" s="889"/>
      <c r="I96" s="946"/>
      <c r="J96" s="993"/>
      <c r="K96" s="895"/>
      <c r="L96" s="889"/>
      <c r="M96" s="893"/>
      <c r="N96" s="891"/>
      <c r="O96" s="384" t="s">
        <v>53</v>
      </c>
      <c r="P96" s="384" t="s">
        <v>53</v>
      </c>
      <c r="Q96" s="384" t="s">
        <v>53</v>
      </c>
      <c r="R96" s="384" t="s">
        <v>53</v>
      </c>
      <c r="S96" s="384" t="s">
        <v>53</v>
      </c>
      <c r="T96" s="384" t="s">
        <v>53</v>
      </c>
      <c r="U96" s="384" t="s">
        <v>53</v>
      </c>
      <c r="V96" s="384" t="s">
        <v>54</v>
      </c>
      <c r="W96" s="384" t="s">
        <v>54</v>
      </c>
      <c r="X96" s="384" t="s">
        <v>53</v>
      </c>
      <c r="Y96" s="384" t="s">
        <v>53</v>
      </c>
      <c r="Z96" s="384" t="s">
        <v>53</v>
      </c>
      <c r="AA96" s="384" t="s">
        <v>53</v>
      </c>
      <c r="AB96" s="384" t="s">
        <v>53</v>
      </c>
      <c r="AC96" s="384" t="s">
        <v>53</v>
      </c>
      <c r="AD96" s="384" t="s">
        <v>54</v>
      </c>
      <c r="AE96" s="384" t="s">
        <v>53</v>
      </c>
      <c r="AF96" s="384" t="s">
        <v>53</v>
      </c>
      <c r="AG96" s="384" t="s">
        <v>54</v>
      </c>
      <c r="AH96" s="112"/>
      <c r="AI96" s="889"/>
      <c r="AJ96" s="112"/>
      <c r="AK96" s="887"/>
      <c r="AL96" s="907"/>
      <c r="AM96" s="920"/>
      <c r="AN96" s="810" t="s">
        <v>352</v>
      </c>
      <c r="AO96" s="314" t="s">
        <v>740</v>
      </c>
      <c r="AP96" s="450" t="s">
        <v>733</v>
      </c>
      <c r="AQ96" s="114" t="str">
        <f t="shared" si="1"/>
        <v>Impacto</v>
      </c>
      <c r="AR96" s="378" t="s">
        <v>55</v>
      </c>
      <c r="AS96" s="400">
        <f t="shared" si="10"/>
        <v>0.1</v>
      </c>
      <c r="AT96" s="378" t="s">
        <v>56</v>
      </c>
      <c r="AU96" s="400">
        <f t="shared" si="7"/>
        <v>0.15</v>
      </c>
      <c r="AV96" s="116">
        <f t="shared" si="8"/>
        <v>0.25</v>
      </c>
      <c r="AW96" s="398" t="s">
        <v>57</v>
      </c>
      <c r="AX96" s="398" t="s">
        <v>58</v>
      </c>
      <c r="AY96" s="398" t="s">
        <v>59</v>
      </c>
      <c r="AZ96" s="116">
        <f>IFERROR(IF(AND(AQ95="Probabilidad",AQ96="Probabilidad"),(AZ95-(+AZ95*AV96)),IF(AND(AQ95="Impacto",AQ96="Probabilidad"),(AZ94-(+AZ94*AV96)),IF(AQ96="Impacto",AZ95,""))),"")</f>
        <v>0.6</v>
      </c>
      <c r="BA96" s="117" t="str">
        <f t="shared" si="2"/>
        <v>Media</v>
      </c>
      <c r="BB96" s="116">
        <f>IFERROR(IF(AND(AQ95="Impacto",AQ96="Impacto"),(BB95-(+BB95*AV96)),IF(AND(AQ95="Impacto",AQ96="Probabilidad"),(BB95),IF(AND(AQ95="Probabilidad",AQ96="Impacto"),(BB95-(+BB95*AV96)),IF(AND(AQ95="Probabilidad",AQ96="Probabilidad"),(BB95))))),"")</f>
        <v>0.14238281250000001</v>
      </c>
      <c r="BC96" s="117" t="str">
        <f t="shared" si="3"/>
        <v>Leve</v>
      </c>
      <c r="BD96" s="396" t="str">
        <f>IF(AND(BA96&lt;&gt;"",BC96&lt;&gt;""),VLOOKUP(BA96&amp;BC96,'No Eliminar'!$P$3:$Q$27,2,FALSE),"")</f>
        <v>Moderada</v>
      </c>
      <c r="BE96" s="897"/>
      <c r="BF96" s="889"/>
      <c r="BG96" s="889"/>
      <c r="BH96" s="889"/>
      <c r="BI96" s="889"/>
      <c r="BJ96" s="889"/>
      <c r="BK96" s="946"/>
      <c r="BL96" s="952"/>
    </row>
    <row r="97" spans="2:64" ht="101.25" thickBot="1" x14ac:dyDescent="0.35">
      <c r="B97" s="1005"/>
      <c r="C97" s="884"/>
      <c r="D97" s="881"/>
      <c r="E97" s="878" t="s">
        <v>50</v>
      </c>
      <c r="F97" s="876" t="s">
        <v>288</v>
      </c>
      <c r="G97" s="1024" t="s">
        <v>996</v>
      </c>
      <c r="H97" s="888" t="s">
        <v>68</v>
      </c>
      <c r="I97" s="945" t="s">
        <v>743</v>
      </c>
      <c r="J97" s="991" t="s">
        <v>997</v>
      </c>
      <c r="K97" s="894" t="s">
        <v>356</v>
      </c>
      <c r="L97" s="888" t="s">
        <v>64</v>
      </c>
      <c r="M97" s="892" t="str">
        <f t="shared" si="12"/>
        <v>Media</v>
      </c>
      <c r="N97" s="890">
        <f t="shared" si="13"/>
        <v>0.6</v>
      </c>
      <c r="O97" s="383" t="s">
        <v>53</v>
      </c>
      <c r="P97" s="383" t="s">
        <v>53</v>
      </c>
      <c r="Q97" s="383" t="s">
        <v>53</v>
      </c>
      <c r="R97" s="383" t="s">
        <v>53</v>
      </c>
      <c r="S97" s="383" t="s">
        <v>53</v>
      </c>
      <c r="T97" s="383" t="s">
        <v>53</v>
      </c>
      <c r="U97" s="383" t="s">
        <v>53</v>
      </c>
      <c r="V97" s="383" t="s">
        <v>54</v>
      </c>
      <c r="W97" s="383" t="s">
        <v>54</v>
      </c>
      <c r="X97" s="383" t="s">
        <v>53</v>
      </c>
      <c r="Y97" s="383" t="s">
        <v>53</v>
      </c>
      <c r="Z97" s="383" t="s">
        <v>53</v>
      </c>
      <c r="AA97" s="383" t="s">
        <v>53</v>
      </c>
      <c r="AB97" s="383" t="s">
        <v>53</v>
      </c>
      <c r="AC97" s="383" t="s">
        <v>53</v>
      </c>
      <c r="AD97" s="383" t="s">
        <v>54</v>
      </c>
      <c r="AE97" s="383" t="s">
        <v>53</v>
      </c>
      <c r="AF97" s="383" t="s">
        <v>53</v>
      </c>
      <c r="AG97" s="383" t="s">
        <v>54</v>
      </c>
      <c r="AH97" s="101"/>
      <c r="AI97" s="888" t="s">
        <v>362</v>
      </c>
      <c r="AJ97" s="101"/>
      <c r="AK97" s="886" t="str">
        <f t="shared" si="9"/>
        <v>Moderado</v>
      </c>
      <c r="AL97" s="906">
        <f t="shared" si="15"/>
        <v>0.6</v>
      </c>
      <c r="AM97" s="918" t="str">
        <f>IF(AND(M97&lt;&gt;"",AK97&lt;&gt;""),VLOOKUP(M97&amp;AK97,'No Eliminar'!$P$3:$Q$27,2,FALSE),"")</f>
        <v>Moderada</v>
      </c>
      <c r="AN97" s="808" t="s">
        <v>84</v>
      </c>
      <c r="AO97" s="470" t="s">
        <v>747</v>
      </c>
      <c r="AP97" s="450" t="s">
        <v>745</v>
      </c>
      <c r="AQ97" s="103" t="str">
        <f t="shared" si="1"/>
        <v>Probabilidad</v>
      </c>
      <c r="AR97" s="397" t="s">
        <v>62</v>
      </c>
      <c r="AS97" s="399">
        <f t="shared" si="10"/>
        <v>0.15</v>
      </c>
      <c r="AT97" s="397" t="s">
        <v>56</v>
      </c>
      <c r="AU97" s="399">
        <f t="shared" si="7"/>
        <v>0.15</v>
      </c>
      <c r="AV97" s="105">
        <f t="shared" si="8"/>
        <v>0.3</v>
      </c>
      <c r="AW97" s="397" t="s">
        <v>57</v>
      </c>
      <c r="AX97" s="397" t="s">
        <v>58</v>
      </c>
      <c r="AY97" s="397" t="s">
        <v>59</v>
      </c>
      <c r="AZ97" s="105">
        <f>IFERROR(IF(AQ97="Probabilidad",(N97-(+N97*AV97)),IF(AQ97="Impacto",N97,"")),"")</f>
        <v>0.42</v>
      </c>
      <c r="BA97" s="106" t="str">
        <f t="shared" si="2"/>
        <v>Media</v>
      </c>
      <c r="BB97" s="105">
        <f>IF(AQ97="Impacto",(AL97-(+AL97*AV97)),AL97)</f>
        <v>0.6</v>
      </c>
      <c r="BC97" s="106" t="str">
        <f t="shared" si="3"/>
        <v>Moderado</v>
      </c>
      <c r="BD97" s="395" t="str">
        <f>IF(AND(BA97&lt;&gt;"",BC97&lt;&gt;""),VLOOKUP(BA97&amp;BC97,'No Eliminar'!$P$3:$Q$27,2,FALSE),"")</f>
        <v>Moderada</v>
      </c>
      <c r="BE97" s="896" t="s">
        <v>60</v>
      </c>
      <c r="BF97" s="888" t="s">
        <v>749</v>
      </c>
      <c r="BG97" s="888" t="s">
        <v>744</v>
      </c>
      <c r="BH97" s="888" t="s">
        <v>750</v>
      </c>
      <c r="BI97" s="935">
        <v>44835</v>
      </c>
      <c r="BJ97" s="935">
        <v>44925</v>
      </c>
      <c r="BK97" s="945"/>
      <c r="BL97" s="902" t="s">
        <v>752</v>
      </c>
    </row>
    <row r="98" spans="2:64" ht="123.75" customHeight="1" thickBot="1" x14ac:dyDescent="0.35">
      <c r="B98" s="1005"/>
      <c r="C98" s="884"/>
      <c r="D98" s="881"/>
      <c r="E98" s="912"/>
      <c r="F98" s="911"/>
      <c r="G98" s="1046"/>
      <c r="H98" s="909"/>
      <c r="I98" s="949"/>
      <c r="J98" s="992"/>
      <c r="K98" s="908"/>
      <c r="L98" s="909"/>
      <c r="M98" s="925"/>
      <c r="N98" s="924"/>
      <c r="O98" s="403" t="s">
        <v>53</v>
      </c>
      <c r="P98" s="403" t="s">
        <v>53</v>
      </c>
      <c r="Q98" s="403" t="s">
        <v>53</v>
      </c>
      <c r="R98" s="403" t="s">
        <v>53</v>
      </c>
      <c r="S98" s="403" t="s">
        <v>53</v>
      </c>
      <c r="T98" s="403" t="s">
        <v>53</v>
      </c>
      <c r="U98" s="403" t="s">
        <v>53</v>
      </c>
      <c r="V98" s="403" t="s">
        <v>54</v>
      </c>
      <c r="W98" s="403" t="s">
        <v>54</v>
      </c>
      <c r="X98" s="403" t="s">
        <v>53</v>
      </c>
      <c r="Y98" s="403" t="s">
        <v>53</v>
      </c>
      <c r="Z98" s="403" t="s">
        <v>53</v>
      </c>
      <c r="AA98" s="403" t="s">
        <v>53</v>
      </c>
      <c r="AB98" s="403" t="s">
        <v>53</v>
      </c>
      <c r="AC98" s="403" t="s">
        <v>53</v>
      </c>
      <c r="AD98" s="403" t="s">
        <v>54</v>
      </c>
      <c r="AE98" s="403" t="s">
        <v>53</v>
      </c>
      <c r="AF98" s="403" t="s">
        <v>53</v>
      </c>
      <c r="AG98" s="403" t="s">
        <v>54</v>
      </c>
      <c r="AH98" s="408"/>
      <c r="AI98" s="909"/>
      <c r="AJ98" s="408"/>
      <c r="AK98" s="922"/>
      <c r="AL98" s="921"/>
      <c r="AM98" s="919"/>
      <c r="AN98" s="809" t="s">
        <v>348</v>
      </c>
      <c r="AO98" s="465" t="s">
        <v>748</v>
      </c>
      <c r="AP98" s="450" t="s">
        <v>746</v>
      </c>
      <c r="AQ98" s="416" t="str">
        <f t="shared" si="1"/>
        <v>Probabilidad</v>
      </c>
      <c r="AR98" s="415" t="s">
        <v>62</v>
      </c>
      <c r="AS98" s="414">
        <f t="shared" si="10"/>
        <v>0.15</v>
      </c>
      <c r="AT98" s="421" t="s">
        <v>56</v>
      </c>
      <c r="AU98" s="414">
        <f t="shared" si="7"/>
        <v>0.15</v>
      </c>
      <c r="AV98" s="419">
        <f t="shared" si="8"/>
        <v>0.3</v>
      </c>
      <c r="AW98" s="421" t="s">
        <v>57</v>
      </c>
      <c r="AX98" s="421" t="s">
        <v>58</v>
      </c>
      <c r="AY98" s="421" t="s">
        <v>59</v>
      </c>
      <c r="AZ98" s="82">
        <f>IFERROR(IF(AND(AQ97="Probabilidad",AQ98="Probabilidad"),(AZ97-(+AZ97*AV98)),IF(AQ98="Probabilidad",(N97-(+N97*AV98)),IF(AQ98="Impacto",AZ97,""))),"")</f>
        <v>0.29399999999999998</v>
      </c>
      <c r="BA98" s="418" t="str">
        <f t="shared" si="2"/>
        <v>Baja</v>
      </c>
      <c r="BB98" s="419">
        <f>IFERROR(IF(AND(AQ97="Impacto",AQ98="Impacto"),(BB97-(+BB97*AV98)),IF(AND(AQ97="Impacto",AQ98="Probabilidad"),(BB97),IF(AND(AQ97="Probabilidad",AQ98="Impacto"),(BB97-(+BB97*AV98)),IF(AND(AQ97="Probabilidad",AQ98="Probabilidad"),(BB97))))),"")</f>
        <v>0.6</v>
      </c>
      <c r="BC98" s="418" t="str">
        <f t="shared" si="3"/>
        <v>Moderado</v>
      </c>
      <c r="BD98" s="417" t="str">
        <f>IF(AND(BA98&lt;&gt;"",BC98&lt;&gt;""),VLOOKUP(BA98&amp;BC98,'No Eliminar'!$P$3:$Q$27,2,FALSE),"")</f>
        <v>Moderada</v>
      </c>
      <c r="BE98" s="917"/>
      <c r="BF98" s="1007"/>
      <c r="BG98" s="1007"/>
      <c r="BH98" s="1007"/>
      <c r="BI98" s="1007"/>
      <c r="BJ98" s="1007"/>
      <c r="BK98" s="1104"/>
      <c r="BL98" s="914"/>
    </row>
    <row r="99" spans="2:64" ht="103.5" customHeight="1" thickBot="1" x14ac:dyDescent="0.35">
      <c r="B99" s="1005"/>
      <c r="C99" s="884"/>
      <c r="D99" s="881"/>
      <c r="E99" s="912"/>
      <c r="F99" s="911"/>
      <c r="G99" s="1046"/>
      <c r="H99" s="909"/>
      <c r="I99" s="949"/>
      <c r="J99" s="992"/>
      <c r="K99" s="908"/>
      <c r="L99" s="909"/>
      <c r="M99" s="925"/>
      <c r="N99" s="924"/>
      <c r="O99" s="403" t="s">
        <v>53</v>
      </c>
      <c r="P99" s="403" t="s">
        <v>53</v>
      </c>
      <c r="Q99" s="403" t="s">
        <v>53</v>
      </c>
      <c r="R99" s="403" t="s">
        <v>53</v>
      </c>
      <c r="S99" s="403" t="s">
        <v>53</v>
      </c>
      <c r="T99" s="403" t="s">
        <v>53</v>
      </c>
      <c r="U99" s="403" t="s">
        <v>53</v>
      </c>
      <c r="V99" s="403" t="s">
        <v>54</v>
      </c>
      <c r="W99" s="403" t="s">
        <v>54</v>
      </c>
      <c r="X99" s="403" t="s">
        <v>53</v>
      </c>
      <c r="Y99" s="403" t="s">
        <v>53</v>
      </c>
      <c r="Z99" s="403" t="s">
        <v>53</v>
      </c>
      <c r="AA99" s="403" t="s">
        <v>53</v>
      </c>
      <c r="AB99" s="403" t="s">
        <v>53</v>
      </c>
      <c r="AC99" s="403" t="s">
        <v>53</v>
      </c>
      <c r="AD99" s="403" t="s">
        <v>54</v>
      </c>
      <c r="AE99" s="403" t="s">
        <v>53</v>
      </c>
      <c r="AF99" s="403" t="s">
        <v>53</v>
      </c>
      <c r="AG99" s="403" t="s">
        <v>54</v>
      </c>
      <c r="AH99" s="408"/>
      <c r="AI99" s="909"/>
      <c r="AJ99" s="408"/>
      <c r="AK99" s="922"/>
      <c r="AL99" s="921"/>
      <c r="AM99" s="919"/>
      <c r="AN99" s="810" t="s">
        <v>349</v>
      </c>
      <c r="AO99" s="465" t="s">
        <v>998</v>
      </c>
      <c r="AP99" s="450" t="s">
        <v>999</v>
      </c>
      <c r="AQ99" s="416" t="str">
        <f t="shared" si="1"/>
        <v>Probabilidad</v>
      </c>
      <c r="AR99" s="415" t="s">
        <v>62</v>
      </c>
      <c r="AS99" s="414">
        <f t="shared" si="10"/>
        <v>0.15</v>
      </c>
      <c r="AT99" s="421" t="s">
        <v>56</v>
      </c>
      <c r="AU99" s="414">
        <f t="shared" si="7"/>
        <v>0.15</v>
      </c>
      <c r="AV99" s="419">
        <f t="shared" si="8"/>
        <v>0.3</v>
      </c>
      <c r="AW99" s="421" t="s">
        <v>57</v>
      </c>
      <c r="AX99" s="421" t="s">
        <v>58</v>
      </c>
      <c r="AY99" s="421" t="s">
        <v>59</v>
      </c>
      <c r="AZ99" s="422">
        <f>IFERROR(IF(AND(AQ98="Probabilidad",AQ99="Probabilidad"),(AZ98-(+AZ98*AV99)),IF(AND(AQ98="Impacto",AQ99="Probabilidad"),(AZ97-(+AZ97*AV99)),IF(AQ99="Impacto",AZ98,""))),"")</f>
        <v>0.20579999999999998</v>
      </c>
      <c r="BA99" s="418" t="str">
        <f t="shared" si="2"/>
        <v>Baja</v>
      </c>
      <c r="BB99" s="419">
        <f>IFERROR(IF(AND(AQ98="Impacto",AQ99="Impacto"),(BB98-(+BB98*AV99)),IF(AND(AQ98="Impacto",AQ99="Probabilidad"),(BB98),IF(AND(AQ98="Probabilidad",AQ99="Impacto"),(BB98-(+BB98*AV99)),IF(AND(AQ98="Probabilidad",AQ99="Probabilidad"),(BB98))))),"")</f>
        <v>0.6</v>
      </c>
      <c r="BC99" s="418" t="str">
        <f t="shared" si="3"/>
        <v>Moderado</v>
      </c>
      <c r="BD99" s="417" t="str">
        <f>IF(AND(BA99&lt;&gt;"",BC99&lt;&gt;""),VLOOKUP(BA99&amp;BC99,'No Eliminar'!$P$3:$Q$27,2,FALSE),"")</f>
        <v>Moderada</v>
      </c>
      <c r="BE99" s="917"/>
      <c r="BF99" s="985" t="s">
        <v>751</v>
      </c>
      <c r="BG99" s="985" t="s">
        <v>744</v>
      </c>
      <c r="BH99" s="985" t="s">
        <v>397</v>
      </c>
      <c r="BI99" s="1112">
        <v>44593</v>
      </c>
      <c r="BJ99" s="1112">
        <v>44926</v>
      </c>
      <c r="BK99" s="986"/>
      <c r="BL99" s="914"/>
    </row>
    <row r="100" spans="2:64" ht="111" thickBot="1" x14ac:dyDescent="0.35">
      <c r="B100" s="1005"/>
      <c r="C100" s="884"/>
      <c r="D100" s="881"/>
      <c r="E100" s="913"/>
      <c r="F100" s="877"/>
      <c r="G100" s="1025"/>
      <c r="H100" s="889"/>
      <c r="I100" s="946"/>
      <c r="J100" s="993"/>
      <c r="K100" s="895"/>
      <c r="L100" s="889"/>
      <c r="M100" s="893"/>
      <c r="N100" s="891"/>
      <c r="O100" s="384" t="s">
        <v>53</v>
      </c>
      <c r="P100" s="384" t="s">
        <v>53</v>
      </c>
      <c r="Q100" s="384" t="s">
        <v>53</v>
      </c>
      <c r="R100" s="384" t="s">
        <v>53</v>
      </c>
      <c r="S100" s="384" t="s">
        <v>53</v>
      </c>
      <c r="T100" s="384" t="s">
        <v>53</v>
      </c>
      <c r="U100" s="384" t="s">
        <v>53</v>
      </c>
      <c r="V100" s="384" t="s">
        <v>54</v>
      </c>
      <c r="W100" s="384" t="s">
        <v>54</v>
      </c>
      <c r="X100" s="384" t="s">
        <v>53</v>
      </c>
      <c r="Y100" s="384" t="s">
        <v>53</v>
      </c>
      <c r="Z100" s="384" t="s">
        <v>53</v>
      </c>
      <c r="AA100" s="384" t="s">
        <v>53</v>
      </c>
      <c r="AB100" s="384" t="s">
        <v>53</v>
      </c>
      <c r="AC100" s="384" t="s">
        <v>53</v>
      </c>
      <c r="AD100" s="384" t="s">
        <v>54</v>
      </c>
      <c r="AE100" s="384" t="s">
        <v>53</v>
      </c>
      <c r="AF100" s="384" t="s">
        <v>53</v>
      </c>
      <c r="AG100" s="384" t="s">
        <v>54</v>
      </c>
      <c r="AH100" s="112"/>
      <c r="AI100" s="889"/>
      <c r="AJ100" s="112"/>
      <c r="AK100" s="887"/>
      <c r="AL100" s="907"/>
      <c r="AM100" s="920"/>
      <c r="AN100" s="810" t="s">
        <v>350</v>
      </c>
      <c r="AO100" s="316" t="s">
        <v>1000</v>
      </c>
      <c r="AP100" s="450" t="s">
        <v>745</v>
      </c>
      <c r="AQ100" s="114" t="str">
        <f t="shared" ref="AQ100:AQ156" si="104">IF(AR100="Preventivo","Probabilidad",IF(AR100="Detectivo","Probabilidad","Impacto"))</f>
        <v>Probabilidad</v>
      </c>
      <c r="AR100" s="398" t="s">
        <v>62</v>
      </c>
      <c r="AS100" s="400">
        <f t="shared" si="10"/>
        <v>0.15</v>
      </c>
      <c r="AT100" s="378" t="s">
        <v>56</v>
      </c>
      <c r="AU100" s="400">
        <f t="shared" si="7"/>
        <v>0.15</v>
      </c>
      <c r="AV100" s="116">
        <f t="shared" si="8"/>
        <v>0.3</v>
      </c>
      <c r="AW100" s="378" t="s">
        <v>57</v>
      </c>
      <c r="AX100" s="378" t="s">
        <v>58</v>
      </c>
      <c r="AY100" s="378" t="s">
        <v>59</v>
      </c>
      <c r="AZ100" s="116">
        <f>IFERROR(IF(AND(AQ99="Probabilidad",AQ100="Probabilidad"),(AZ99-(+AZ99*AV100)),IF(AND(AQ99="Impacto",AQ100="Probabilidad"),(AZ98-(+AZ98*AV100)),IF(AQ100="Impacto",AZ99,""))),"")</f>
        <v>0.14405999999999999</v>
      </c>
      <c r="BA100" s="117" t="str">
        <f t="shared" si="2"/>
        <v>Muy Baja</v>
      </c>
      <c r="BB100" s="116">
        <f>IFERROR(IF(AND(AQ99="Impacto",AQ100="Impacto"),(BB99-(+BB99*AV100)),IF(AND(AQ99="Impacto",AQ100="Probabilidad"),(BB99),IF(AND(AQ99="Probabilidad",AQ100="Impacto"),(BB99-(+BB99*AV100)),IF(AND(AQ99="Probabilidad",AQ100="Probabilidad"),(BB99))))),"")</f>
        <v>0.6</v>
      </c>
      <c r="BC100" s="117" t="str">
        <f t="shared" si="3"/>
        <v>Moderado</v>
      </c>
      <c r="BD100" s="396" t="str">
        <f>IF(AND(BA100&lt;&gt;"",BC100&lt;&gt;""),VLOOKUP(BA100&amp;BC100,'No Eliminar'!$P$3:$Q$27,2,FALSE),"")</f>
        <v>Moderada</v>
      </c>
      <c r="BE100" s="897"/>
      <c r="BF100" s="889"/>
      <c r="BG100" s="889"/>
      <c r="BH100" s="889"/>
      <c r="BI100" s="889"/>
      <c r="BJ100" s="889"/>
      <c r="BK100" s="946"/>
      <c r="BL100" s="903"/>
    </row>
    <row r="101" spans="2:64" ht="108" customHeight="1" thickBot="1" x14ac:dyDescent="0.35">
      <c r="B101" s="1005"/>
      <c r="C101" s="884"/>
      <c r="D101" s="881"/>
      <c r="E101" s="878" t="s">
        <v>50</v>
      </c>
      <c r="F101" s="876" t="s">
        <v>289</v>
      </c>
      <c r="G101" s="874" t="s">
        <v>1001</v>
      </c>
      <c r="H101" s="888" t="s">
        <v>51</v>
      </c>
      <c r="I101" s="888" t="s">
        <v>753</v>
      </c>
      <c r="J101" s="888" t="s">
        <v>754</v>
      </c>
      <c r="K101" s="894" t="s">
        <v>356</v>
      </c>
      <c r="L101" s="888" t="s">
        <v>64</v>
      </c>
      <c r="M101" s="1113" t="str">
        <f t="shared" si="12"/>
        <v>Media</v>
      </c>
      <c r="N101" s="890">
        <f t="shared" si="13"/>
        <v>0.6</v>
      </c>
      <c r="O101" s="383" t="s">
        <v>53</v>
      </c>
      <c r="P101" s="383" t="s">
        <v>53</v>
      </c>
      <c r="Q101" s="383" t="s">
        <v>53</v>
      </c>
      <c r="R101" s="383" t="s">
        <v>53</v>
      </c>
      <c r="S101" s="383" t="s">
        <v>53</v>
      </c>
      <c r="T101" s="383" t="s">
        <v>53</v>
      </c>
      <c r="U101" s="383" t="s">
        <v>53</v>
      </c>
      <c r="V101" s="383" t="s">
        <v>54</v>
      </c>
      <c r="W101" s="383" t="s">
        <v>54</v>
      </c>
      <c r="X101" s="383" t="s">
        <v>53</v>
      </c>
      <c r="Y101" s="383" t="s">
        <v>53</v>
      </c>
      <c r="Z101" s="383" t="s">
        <v>53</v>
      </c>
      <c r="AA101" s="383" t="s">
        <v>53</v>
      </c>
      <c r="AB101" s="383" t="s">
        <v>53</v>
      </c>
      <c r="AC101" s="383" t="s">
        <v>53</v>
      </c>
      <c r="AD101" s="383" t="s">
        <v>54</v>
      </c>
      <c r="AE101" s="383" t="s">
        <v>53</v>
      </c>
      <c r="AF101" s="383" t="s">
        <v>53</v>
      </c>
      <c r="AG101" s="383" t="s">
        <v>54</v>
      </c>
      <c r="AH101" s="101"/>
      <c r="AI101" s="888" t="s">
        <v>360</v>
      </c>
      <c r="AJ101" s="101"/>
      <c r="AK101" s="886" t="str">
        <f t="shared" si="9"/>
        <v>Leve</v>
      </c>
      <c r="AL101" s="906">
        <f t="shared" si="15"/>
        <v>0.2</v>
      </c>
      <c r="AM101" s="918" t="str">
        <f>IF(AND(M101&lt;&gt;"",AK101&lt;&gt;""),VLOOKUP(M101&amp;AK101,'No Eliminar'!$P$3:$Q$27,2,FALSE),"")</f>
        <v>Moderada</v>
      </c>
      <c r="AN101" s="809" t="s">
        <v>84</v>
      </c>
      <c r="AO101" s="315" t="s">
        <v>756</v>
      </c>
      <c r="AP101" s="450" t="s">
        <v>757</v>
      </c>
      <c r="AQ101" s="103" t="str">
        <f t="shared" si="104"/>
        <v>Impacto</v>
      </c>
      <c r="AR101" s="397" t="s">
        <v>55</v>
      </c>
      <c r="AS101" s="399">
        <f t="shared" ref="AS101:AS157" si="105">IF(AR101="Preventivo", 25%, IF(AR101="Detectivo",15%, IF(AR101="Correctivo",10%,IF(AR101="No se tienen controles para aplicar al impacto","No Aplica",""))))</f>
        <v>0.1</v>
      </c>
      <c r="AT101" s="397" t="s">
        <v>56</v>
      </c>
      <c r="AU101" s="399">
        <f t="shared" ref="AU101:AU157" si="106">IF(AT101="Automático", 25%, IF(AT101="Manual",15%,IF(AT101="No Aplica", "No Aplica","")))</f>
        <v>0.15</v>
      </c>
      <c r="AV101" s="105">
        <f t="shared" ref="AV101:AV157" si="107">AS101+AU101</f>
        <v>0.25</v>
      </c>
      <c r="AW101" s="397" t="s">
        <v>57</v>
      </c>
      <c r="AX101" s="397" t="s">
        <v>58</v>
      </c>
      <c r="AY101" s="397" t="s">
        <v>59</v>
      </c>
      <c r="AZ101" s="105">
        <f>IFERROR(IF(AQ101="Probabilidad",(N101-(+N101*AV101)),IF(AQ101="Impacto",N101,"")),"")</f>
        <v>0.6</v>
      </c>
      <c r="BA101" s="106" t="str">
        <f t="shared" ref="BA101:BA157" si="108">IF(AZ101&lt;=20%, "Muy Baja", IF(AZ101&lt;=40%,"Baja", IF(AZ101&lt;=60%,"Media",IF(AZ101&lt;=80%,"Alta","Muy Alta"))))</f>
        <v>Media</v>
      </c>
      <c r="BB101" s="105">
        <f>IF(AQ101="Impacto",(AL101-(+AL101*AV101)),AL101)</f>
        <v>0.15000000000000002</v>
      </c>
      <c r="BC101" s="106" t="str">
        <f t="shared" ref="BC101:BC157" si="109">IF(BB101&lt;=20%, "Leve", IF(BB101&lt;=40%,"Menor", IF(BB101&lt;=60%,"Moderado",IF(BB101&lt;=80%,"Mayor","Catastrófico"))))</f>
        <v>Leve</v>
      </c>
      <c r="BD101" s="395" t="str">
        <f>IF(AND(BA101&lt;&gt;"",BC101&lt;&gt;""),VLOOKUP(BA101&amp;BC101,'No Eliminar'!$P$3:$Q$27,2,FALSE),"")</f>
        <v>Moderada</v>
      </c>
      <c r="BE101" s="896" t="s">
        <v>115</v>
      </c>
      <c r="BF101" s="888" t="s">
        <v>389</v>
      </c>
      <c r="BG101" s="888" t="s">
        <v>389</v>
      </c>
      <c r="BH101" s="888" t="s">
        <v>389</v>
      </c>
      <c r="BI101" s="888" t="s">
        <v>389</v>
      </c>
      <c r="BJ101" s="888" t="s">
        <v>389</v>
      </c>
      <c r="BK101" s="180"/>
      <c r="BL101" s="950" t="s">
        <v>765</v>
      </c>
    </row>
    <row r="102" spans="2:64" ht="90" thickBot="1" x14ac:dyDescent="0.35">
      <c r="B102" s="1005"/>
      <c r="C102" s="884"/>
      <c r="D102" s="881"/>
      <c r="E102" s="912"/>
      <c r="F102" s="911"/>
      <c r="G102" s="910"/>
      <c r="H102" s="909"/>
      <c r="I102" s="909"/>
      <c r="J102" s="909"/>
      <c r="K102" s="908"/>
      <c r="L102" s="909"/>
      <c r="M102" s="1114"/>
      <c r="N102" s="924"/>
      <c r="O102" s="403" t="s">
        <v>53</v>
      </c>
      <c r="P102" s="403" t="s">
        <v>53</v>
      </c>
      <c r="Q102" s="403" t="s">
        <v>53</v>
      </c>
      <c r="R102" s="403" t="s">
        <v>53</v>
      </c>
      <c r="S102" s="403" t="s">
        <v>53</v>
      </c>
      <c r="T102" s="403" t="s">
        <v>53</v>
      </c>
      <c r="U102" s="403" t="s">
        <v>53</v>
      </c>
      <c r="V102" s="403" t="s">
        <v>54</v>
      </c>
      <c r="W102" s="403" t="s">
        <v>54</v>
      </c>
      <c r="X102" s="403" t="s">
        <v>53</v>
      </c>
      <c r="Y102" s="403" t="s">
        <v>53</v>
      </c>
      <c r="Z102" s="403" t="s">
        <v>53</v>
      </c>
      <c r="AA102" s="403" t="s">
        <v>53</v>
      </c>
      <c r="AB102" s="403" t="s">
        <v>53</v>
      </c>
      <c r="AC102" s="403" t="s">
        <v>53</v>
      </c>
      <c r="AD102" s="403" t="s">
        <v>54</v>
      </c>
      <c r="AE102" s="403" t="s">
        <v>53</v>
      </c>
      <c r="AF102" s="403" t="s">
        <v>53</v>
      </c>
      <c r="AG102" s="403" t="s">
        <v>54</v>
      </c>
      <c r="AH102" s="408"/>
      <c r="AI102" s="909"/>
      <c r="AJ102" s="408"/>
      <c r="AK102" s="922"/>
      <c r="AL102" s="921"/>
      <c r="AM102" s="919"/>
      <c r="AN102" s="809" t="s">
        <v>348</v>
      </c>
      <c r="AO102" s="465" t="s">
        <v>763</v>
      </c>
      <c r="AP102" s="450" t="s">
        <v>757</v>
      </c>
      <c r="AQ102" s="416" t="str">
        <f t="shared" si="104"/>
        <v>Probabilidad</v>
      </c>
      <c r="AR102" s="415" t="s">
        <v>62</v>
      </c>
      <c r="AS102" s="414">
        <f t="shared" si="105"/>
        <v>0.15</v>
      </c>
      <c r="AT102" s="421" t="s">
        <v>56</v>
      </c>
      <c r="AU102" s="414">
        <f t="shared" si="106"/>
        <v>0.15</v>
      </c>
      <c r="AV102" s="419">
        <f t="shared" si="107"/>
        <v>0.3</v>
      </c>
      <c r="AW102" s="421" t="s">
        <v>57</v>
      </c>
      <c r="AX102" s="421" t="s">
        <v>58</v>
      </c>
      <c r="AY102" s="421" t="s">
        <v>59</v>
      </c>
      <c r="AZ102" s="82">
        <f>IFERROR(IF(AND(AQ101="Probabilidad",AQ102="Probabilidad"),(AZ101-(+AZ101*AV102)),IF(AQ102="Probabilidad",(N101-(+N101*AV102)),IF(AQ102="Impacto",AZ101,""))),"")</f>
        <v>0.42</v>
      </c>
      <c r="BA102" s="418" t="str">
        <f t="shared" si="108"/>
        <v>Media</v>
      </c>
      <c r="BB102" s="419">
        <f>IFERROR(IF(AND(AQ101="Impacto",AQ102="Impacto"),(BB101-(+BB101*AV102)),IF(AND(AQ101="Impacto",AQ102="Probabilidad"),(BB101),IF(AND(AQ101="Probabilidad",AQ102="Impacto"),(BB101-(+BB101*AV102)),IF(AND(AQ101="Probabilidad",AQ102="Probabilidad"),(BB101))))),"")</f>
        <v>0.15000000000000002</v>
      </c>
      <c r="BC102" s="418" t="str">
        <f t="shared" si="109"/>
        <v>Leve</v>
      </c>
      <c r="BD102" s="417" t="str">
        <f>IF(AND(BA102&lt;&gt;"",BC102&lt;&gt;""),VLOOKUP(BA102&amp;BC102,'No Eliminar'!$P$3:$Q$27,2,FALSE),"")</f>
        <v>Moderada</v>
      </c>
      <c r="BE102" s="917"/>
      <c r="BF102" s="909"/>
      <c r="BG102" s="909"/>
      <c r="BH102" s="909"/>
      <c r="BI102" s="909"/>
      <c r="BJ102" s="909"/>
      <c r="BK102" s="181"/>
      <c r="BL102" s="951"/>
    </row>
    <row r="103" spans="2:64" ht="90" thickBot="1" x14ac:dyDescent="0.35">
      <c r="B103" s="1005"/>
      <c r="C103" s="884"/>
      <c r="D103" s="881"/>
      <c r="E103" s="912"/>
      <c r="F103" s="911"/>
      <c r="G103" s="910"/>
      <c r="H103" s="909"/>
      <c r="I103" s="1007"/>
      <c r="J103" s="909"/>
      <c r="K103" s="908"/>
      <c r="L103" s="909"/>
      <c r="M103" s="1114"/>
      <c r="N103" s="924"/>
      <c r="O103" s="403" t="s">
        <v>53</v>
      </c>
      <c r="P103" s="403" t="s">
        <v>53</v>
      </c>
      <c r="Q103" s="403" t="s">
        <v>53</v>
      </c>
      <c r="R103" s="403" t="s">
        <v>53</v>
      </c>
      <c r="S103" s="403" t="s">
        <v>53</v>
      </c>
      <c r="T103" s="403" t="s">
        <v>53</v>
      </c>
      <c r="U103" s="403" t="s">
        <v>53</v>
      </c>
      <c r="V103" s="403" t="s">
        <v>54</v>
      </c>
      <c r="W103" s="403" t="s">
        <v>54</v>
      </c>
      <c r="X103" s="403" t="s">
        <v>53</v>
      </c>
      <c r="Y103" s="403" t="s">
        <v>53</v>
      </c>
      <c r="Z103" s="403" t="s">
        <v>53</v>
      </c>
      <c r="AA103" s="403" t="s">
        <v>53</v>
      </c>
      <c r="AB103" s="403" t="s">
        <v>53</v>
      </c>
      <c r="AC103" s="403" t="s">
        <v>53</v>
      </c>
      <c r="AD103" s="403" t="s">
        <v>54</v>
      </c>
      <c r="AE103" s="403" t="s">
        <v>53</v>
      </c>
      <c r="AF103" s="403" t="s">
        <v>53</v>
      </c>
      <c r="AG103" s="403" t="s">
        <v>54</v>
      </c>
      <c r="AH103" s="408"/>
      <c r="AI103" s="909"/>
      <c r="AJ103" s="408"/>
      <c r="AK103" s="922"/>
      <c r="AL103" s="921"/>
      <c r="AM103" s="919"/>
      <c r="AN103" s="809" t="s">
        <v>349</v>
      </c>
      <c r="AO103" s="465" t="s">
        <v>758</v>
      </c>
      <c r="AP103" s="450" t="s">
        <v>757</v>
      </c>
      <c r="AQ103" s="416" t="str">
        <f t="shared" si="104"/>
        <v>Probabilidad</v>
      </c>
      <c r="AR103" s="415" t="s">
        <v>61</v>
      </c>
      <c r="AS103" s="414">
        <f t="shared" si="105"/>
        <v>0.25</v>
      </c>
      <c r="AT103" s="421" t="s">
        <v>56</v>
      </c>
      <c r="AU103" s="414">
        <f t="shared" si="106"/>
        <v>0.15</v>
      </c>
      <c r="AV103" s="419">
        <f t="shared" si="107"/>
        <v>0.4</v>
      </c>
      <c r="AW103" s="421" t="s">
        <v>57</v>
      </c>
      <c r="AX103" s="421" t="s">
        <v>58</v>
      </c>
      <c r="AY103" s="421" t="s">
        <v>59</v>
      </c>
      <c r="AZ103" s="422">
        <f>IFERROR(IF(AND(AQ102="Probabilidad",AQ103="Probabilidad"),(AZ102-(+AZ102*AV103)),IF(AND(AQ102="Impacto",AQ103="Probabilidad"),(AZ101-(+AZ101*AV103)),IF(AQ103="Impacto",AZ102,""))),"")</f>
        <v>0.252</v>
      </c>
      <c r="BA103" s="418" t="str">
        <f t="shared" si="108"/>
        <v>Baja</v>
      </c>
      <c r="BB103" s="419">
        <f>IFERROR(IF(AND(AQ102="Impacto",AQ103="Impacto"),(BB102-(+BB102*AV103)),IF(AND(AQ102="Impacto",AQ103="Probabilidad"),(BB102),IF(AND(AQ102="Probabilidad",AQ103="Impacto"),(BB102-(+BB102*AV103)),IF(AND(AQ102="Probabilidad",AQ103="Probabilidad"),(BB102))))),"")</f>
        <v>0.15000000000000002</v>
      </c>
      <c r="BC103" s="418" t="str">
        <f t="shared" si="109"/>
        <v>Leve</v>
      </c>
      <c r="BD103" s="417" t="str">
        <f>IF(AND(BA103&lt;&gt;"",BC103&lt;&gt;""),VLOOKUP(BA103&amp;BC103,'No Eliminar'!$P$3:$Q$27,2,FALSE),"")</f>
        <v>Baja</v>
      </c>
      <c r="BE103" s="917"/>
      <c r="BF103" s="909"/>
      <c r="BG103" s="909"/>
      <c r="BH103" s="909"/>
      <c r="BI103" s="909"/>
      <c r="BJ103" s="909"/>
      <c r="BK103" s="181"/>
      <c r="BL103" s="951"/>
    </row>
    <row r="104" spans="2:64" ht="216" thickBot="1" x14ac:dyDescent="0.35">
      <c r="B104" s="1005"/>
      <c r="C104" s="884"/>
      <c r="D104" s="881"/>
      <c r="E104" s="912"/>
      <c r="F104" s="911"/>
      <c r="G104" s="910"/>
      <c r="H104" s="909"/>
      <c r="I104" s="909" t="s">
        <v>755</v>
      </c>
      <c r="J104" s="909"/>
      <c r="K104" s="908"/>
      <c r="L104" s="909"/>
      <c r="M104" s="1114"/>
      <c r="N104" s="924"/>
      <c r="O104" s="403" t="s">
        <v>53</v>
      </c>
      <c r="P104" s="403" t="s">
        <v>53</v>
      </c>
      <c r="Q104" s="403" t="s">
        <v>53</v>
      </c>
      <c r="R104" s="403" t="s">
        <v>53</v>
      </c>
      <c r="S104" s="403" t="s">
        <v>53</v>
      </c>
      <c r="T104" s="403" t="s">
        <v>53</v>
      </c>
      <c r="U104" s="403" t="s">
        <v>53</v>
      </c>
      <c r="V104" s="403" t="s">
        <v>54</v>
      </c>
      <c r="W104" s="403" t="s">
        <v>54</v>
      </c>
      <c r="X104" s="403" t="s">
        <v>53</v>
      </c>
      <c r="Y104" s="403" t="s">
        <v>53</v>
      </c>
      <c r="Z104" s="403" t="s">
        <v>53</v>
      </c>
      <c r="AA104" s="403" t="s">
        <v>53</v>
      </c>
      <c r="AB104" s="403" t="s">
        <v>53</v>
      </c>
      <c r="AC104" s="403" t="s">
        <v>53</v>
      </c>
      <c r="AD104" s="403" t="s">
        <v>54</v>
      </c>
      <c r="AE104" s="403" t="s">
        <v>53</v>
      </c>
      <c r="AF104" s="403" t="s">
        <v>53</v>
      </c>
      <c r="AG104" s="403" t="s">
        <v>54</v>
      </c>
      <c r="AH104" s="408"/>
      <c r="AI104" s="909"/>
      <c r="AJ104" s="408"/>
      <c r="AK104" s="922"/>
      <c r="AL104" s="921"/>
      <c r="AM104" s="919"/>
      <c r="AN104" s="809" t="s">
        <v>350</v>
      </c>
      <c r="AO104" s="465" t="s">
        <v>760</v>
      </c>
      <c r="AP104" s="471" t="s">
        <v>759</v>
      </c>
      <c r="AQ104" s="416" t="str">
        <f t="shared" si="104"/>
        <v>Impacto</v>
      </c>
      <c r="AR104" s="415" t="s">
        <v>55</v>
      </c>
      <c r="AS104" s="414">
        <f t="shared" si="105"/>
        <v>0.1</v>
      </c>
      <c r="AT104" s="421" t="s">
        <v>56</v>
      </c>
      <c r="AU104" s="414">
        <f t="shared" si="106"/>
        <v>0.15</v>
      </c>
      <c r="AV104" s="419">
        <f t="shared" si="107"/>
        <v>0.25</v>
      </c>
      <c r="AW104" s="421" t="s">
        <v>57</v>
      </c>
      <c r="AX104" s="421" t="s">
        <v>58</v>
      </c>
      <c r="AY104" s="421" t="s">
        <v>59</v>
      </c>
      <c r="AZ104" s="419">
        <f>IFERROR(IF(AND(AQ103="Probabilidad",AQ104="Probabilidad"),(AZ103-(+AZ103*AV104)),IF(AND(AQ103="Impacto",AQ104="Probabilidad"),(AZ102-(+AZ102*AV104)),IF(AQ104="Impacto",AZ103,""))),"")</f>
        <v>0.252</v>
      </c>
      <c r="BA104" s="418" t="str">
        <f t="shared" si="108"/>
        <v>Baja</v>
      </c>
      <c r="BB104" s="419">
        <f>IFERROR(IF(AND(AQ103="Impacto",AQ104="Impacto"),(BB103-(+BB103*AV104)),IF(AND(AQ103="Impacto",AQ104="Probabilidad"),(BB103),IF(AND(AQ103="Probabilidad",AQ104="Impacto"),(BB103-(+BB103*AV104)),IF(AND(AQ103="Probabilidad",AQ104="Probabilidad"),(BB103))))),"")</f>
        <v>0.11250000000000002</v>
      </c>
      <c r="BC104" s="418" t="str">
        <f t="shared" si="109"/>
        <v>Leve</v>
      </c>
      <c r="BD104" s="417" t="str">
        <f>IF(AND(BA104&lt;&gt;"",BC104&lt;&gt;""),VLOOKUP(BA104&amp;BC104,'No Eliminar'!$P$3:$Q$27,2,FALSE),"")</f>
        <v>Baja</v>
      </c>
      <c r="BE104" s="917"/>
      <c r="BF104" s="909"/>
      <c r="BG104" s="909"/>
      <c r="BH104" s="909"/>
      <c r="BI104" s="909"/>
      <c r="BJ104" s="909"/>
      <c r="BK104" s="181"/>
      <c r="BL104" s="951"/>
    </row>
    <row r="105" spans="2:64" ht="116.25" thickBot="1" x14ac:dyDescent="0.35">
      <c r="B105" s="1005"/>
      <c r="C105" s="884"/>
      <c r="D105" s="881"/>
      <c r="E105" s="912"/>
      <c r="F105" s="911"/>
      <c r="G105" s="910"/>
      <c r="H105" s="909"/>
      <c r="I105" s="909"/>
      <c r="J105" s="909"/>
      <c r="K105" s="908"/>
      <c r="L105" s="909"/>
      <c r="M105" s="1114"/>
      <c r="N105" s="924"/>
      <c r="O105" s="403" t="s">
        <v>53</v>
      </c>
      <c r="P105" s="403" t="s">
        <v>53</v>
      </c>
      <c r="Q105" s="403" t="s">
        <v>53</v>
      </c>
      <c r="R105" s="403" t="s">
        <v>53</v>
      </c>
      <c r="S105" s="403" t="s">
        <v>53</v>
      </c>
      <c r="T105" s="403" t="s">
        <v>53</v>
      </c>
      <c r="U105" s="403" t="s">
        <v>53</v>
      </c>
      <c r="V105" s="403" t="s">
        <v>54</v>
      </c>
      <c r="W105" s="403" t="s">
        <v>54</v>
      </c>
      <c r="X105" s="403" t="s">
        <v>53</v>
      </c>
      <c r="Y105" s="403" t="s">
        <v>53</v>
      </c>
      <c r="Z105" s="403" t="s">
        <v>53</v>
      </c>
      <c r="AA105" s="403" t="s">
        <v>53</v>
      </c>
      <c r="AB105" s="403" t="s">
        <v>53</v>
      </c>
      <c r="AC105" s="403" t="s">
        <v>53</v>
      </c>
      <c r="AD105" s="403" t="s">
        <v>54</v>
      </c>
      <c r="AE105" s="403" t="s">
        <v>53</v>
      </c>
      <c r="AF105" s="403" t="s">
        <v>53</v>
      </c>
      <c r="AG105" s="403" t="s">
        <v>54</v>
      </c>
      <c r="AH105" s="408"/>
      <c r="AI105" s="909"/>
      <c r="AJ105" s="408"/>
      <c r="AK105" s="922"/>
      <c r="AL105" s="921"/>
      <c r="AM105" s="919"/>
      <c r="AN105" s="809" t="s">
        <v>351</v>
      </c>
      <c r="AO105" s="465" t="s">
        <v>762</v>
      </c>
      <c r="AP105" s="471" t="s">
        <v>761</v>
      </c>
      <c r="AQ105" s="416" t="str">
        <f t="shared" si="104"/>
        <v>Impacto</v>
      </c>
      <c r="AR105" s="415" t="s">
        <v>55</v>
      </c>
      <c r="AS105" s="414">
        <f t="shared" si="105"/>
        <v>0.1</v>
      </c>
      <c r="AT105" s="421" t="s">
        <v>56</v>
      </c>
      <c r="AU105" s="414">
        <f t="shared" si="106"/>
        <v>0.15</v>
      </c>
      <c r="AV105" s="419">
        <f t="shared" si="107"/>
        <v>0.25</v>
      </c>
      <c r="AW105" s="421" t="s">
        <v>57</v>
      </c>
      <c r="AX105" s="421" t="s">
        <v>58</v>
      </c>
      <c r="AY105" s="421" t="s">
        <v>59</v>
      </c>
      <c r="AZ105" s="419">
        <f>IFERROR(IF(AND(AQ104="Probabilidad",AQ105="Probabilidad"),(AZ104-(+AZ104*AV105)),IF(AND(AQ104="Impacto",AQ105="Probabilidad"),(AZ103-(+AZ103*AV105)),IF(AQ105="Impacto",AZ104,""))),"")</f>
        <v>0.252</v>
      </c>
      <c r="BA105" s="418" t="str">
        <f t="shared" si="108"/>
        <v>Baja</v>
      </c>
      <c r="BB105" s="419">
        <f>IFERROR(IF(AND(AQ104="Impacto",AQ105="Impacto"),(BB104-(+BB104*AV105)),IF(AND(AQ104="Impacto",AQ105="Probabilidad"),(BB104),IF(AND(AQ104="Probabilidad",AQ105="Impacto"),(BB104-(+BB104*AV105)),IF(AND(AQ104="Probabilidad",AQ105="Probabilidad"),(BB104))))),"")</f>
        <v>8.4375000000000006E-2</v>
      </c>
      <c r="BC105" s="418" t="str">
        <f t="shared" si="109"/>
        <v>Leve</v>
      </c>
      <c r="BD105" s="417" t="str">
        <f>IF(AND(BA105&lt;&gt;"",BC105&lt;&gt;""),VLOOKUP(BA105&amp;BC105,'No Eliminar'!$P$3:$Q$27,2,FALSE),"")</f>
        <v>Baja</v>
      </c>
      <c r="BE105" s="917"/>
      <c r="BF105" s="909"/>
      <c r="BG105" s="909"/>
      <c r="BH105" s="909"/>
      <c r="BI105" s="909"/>
      <c r="BJ105" s="909"/>
      <c r="BK105" s="181"/>
      <c r="BL105" s="951"/>
    </row>
    <row r="106" spans="2:64" ht="111" thickBot="1" x14ac:dyDescent="0.35">
      <c r="B106" s="1005"/>
      <c r="C106" s="884"/>
      <c r="D106" s="881"/>
      <c r="E106" s="913"/>
      <c r="F106" s="877"/>
      <c r="G106" s="875"/>
      <c r="H106" s="889"/>
      <c r="I106" s="889"/>
      <c r="J106" s="889"/>
      <c r="K106" s="895"/>
      <c r="L106" s="889"/>
      <c r="M106" s="1115"/>
      <c r="N106" s="891"/>
      <c r="O106" s="384" t="s">
        <v>53</v>
      </c>
      <c r="P106" s="384" t="s">
        <v>53</v>
      </c>
      <c r="Q106" s="384" t="s">
        <v>53</v>
      </c>
      <c r="R106" s="384" t="s">
        <v>53</v>
      </c>
      <c r="S106" s="384" t="s">
        <v>53</v>
      </c>
      <c r="T106" s="384" t="s">
        <v>53</v>
      </c>
      <c r="U106" s="384" t="s">
        <v>53</v>
      </c>
      <c r="V106" s="384" t="s">
        <v>54</v>
      </c>
      <c r="W106" s="384" t="s">
        <v>54</v>
      </c>
      <c r="X106" s="384" t="s">
        <v>53</v>
      </c>
      <c r="Y106" s="384" t="s">
        <v>53</v>
      </c>
      <c r="Z106" s="384" t="s">
        <v>53</v>
      </c>
      <c r="AA106" s="384" t="s">
        <v>53</v>
      </c>
      <c r="AB106" s="384" t="s">
        <v>53</v>
      </c>
      <c r="AC106" s="384" t="s">
        <v>53</v>
      </c>
      <c r="AD106" s="384" t="s">
        <v>54</v>
      </c>
      <c r="AE106" s="384" t="s">
        <v>53</v>
      </c>
      <c r="AF106" s="384" t="s">
        <v>53</v>
      </c>
      <c r="AG106" s="384" t="s">
        <v>54</v>
      </c>
      <c r="AH106" s="112"/>
      <c r="AI106" s="889"/>
      <c r="AJ106" s="112"/>
      <c r="AK106" s="887"/>
      <c r="AL106" s="907"/>
      <c r="AM106" s="920"/>
      <c r="AN106" s="809" t="s">
        <v>352</v>
      </c>
      <c r="AO106" s="316" t="s">
        <v>764</v>
      </c>
      <c r="AP106" s="471" t="s">
        <v>759</v>
      </c>
      <c r="AQ106" s="114" t="str">
        <f t="shared" si="104"/>
        <v>Impacto</v>
      </c>
      <c r="AR106" s="398" t="s">
        <v>55</v>
      </c>
      <c r="AS106" s="400">
        <f t="shared" si="105"/>
        <v>0.1</v>
      </c>
      <c r="AT106" s="378" t="s">
        <v>56</v>
      </c>
      <c r="AU106" s="400">
        <f t="shared" si="106"/>
        <v>0.15</v>
      </c>
      <c r="AV106" s="116">
        <f t="shared" si="107"/>
        <v>0.25</v>
      </c>
      <c r="AW106" s="378" t="s">
        <v>57</v>
      </c>
      <c r="AX106" s="378" t="s">
        <v>58</v>
      </c>
      <c r="AY106" s="378" t="s">
        <v>59</v>
      </c>
      <c r="AZ106" s="116">
        <f>IFERROR(IF(AND(AQ105="Probabilidad",AQ106="Probabilidad"),(AZ105-(+AZ105*AV106)),IF(AND(AQ105="Impacto",AQ106="Probabilidad"),(AZ104-(+AZ104*AV106)),IF(AQ106="Impacto",AZ105,""))),"")</f>
        <v>0.252</v>
      </c>
      <c r="BA106" s="117" t="str">
        <f t="shared" si="108"/>
        <v>Baja</v>
      </c>
      <c r="BB106" s="116">
        <f>IFERROR(IF(AND(AQ105="Impacto",AQ106="Impacto"),(BB105-(+BB105*AV106)),IF(AND(AQ105="Impacto",AQ106="Probabilidad"),(BB105),IF(AND(AQ105="Probabilidad",AQ106="Impacto"),(BB105-(+BB105*AV106)),IF(AND(AQ105="Probabilidad",AQ106="Probabilidad"),(BB105))))),"")</f>
        <v>6.3281250000000011E-2</v>
      </c>
      <c r="BC106" s="117" t="str">
        <f t="shared" si="109"/>
        <v>Leve</v>
      </c>
      <c r="BD106" s="396" t="str">
        <f>IF(AND(BA106&lt;&gt;"",BC106&lt;&gt;""),VLOOKUP(BA106&amp;BC106,'No Eliminar'!$P$3:$Q$27,2,FALSE),"")</f>
        <v>Baja</v>
      </c>
      <c r="BE106" s="897"/>
      <c r="BF106" s="889"/>
      <c r="BG106" s="889"/>
      <c r="BH106" s="889"/>
      <c r="BI106" s="889"/>
      <c r="BJ106" s="889"/>
      <c r="BK106" s="182"/>
      <c r="BL106" s="952"/>
    </row>
    <row r="107" spans="2:64" ht="176.25" customHeight="1" thickBot="1" x14ac:dyDescent="0.35">
      <c r="B107" s="1006"/>
      <c r="C107" s="885"/>
      <c r="D107" s="882"/>
      <c r="E107" s="480" t="s">
        <v>347</v>
      </c>
      <c r="F107" s="844" t="s">
        <v>291</v>
      </c>
      <c r="G107" s="1268" t="s">
        <v>1002</v>
      </c>
      <c r="H107" s="229" t="s">
        <v>68</v>
      </c>
      <c r="I107" s="478" t="s">
        <v>775</v>
      </c>
      <c r="J107" s="477" t="s">
        <v>776</v>
      </c>
      <c r="K107" s="230" t="s">
        <v>356</v>
      </c>
      <c r="L107" s="229" t="s">
        <v>72</v>
      </c>
      <c r="M107" s="231" t="str">
        <f t="shared" ref="M107:M161" si="110">IF(L107="Máximo 2 veces por año","Muy Baja", IF(L107="De 3 a 24 veces por año","Baja", IF(L107="De 24 a 500 veces por año","Media", IF(L107="De 500 veces al año y máximo 5000 veces por año","Alta",IF(L107="Más de 5000 veces por año","Muy Alta",";")))))</f>
        <v>Baja</v>
      </c>
      <c r="N107" s="232">
        <f t="shared" ref="N107:N161" si="111">IF(M107="Muy Baja", 20%, IF(M107="Baja",40%, IF(M107="Media",60%, IF(M107="Alta",80%,IF(M107="Muy Alta",100%,"")))))</f>
        <v>0.4</v>
      </c>
      <c r="O107" s="233" t="s">
        <v>53</v>
      </c>
      <c r="P107" s="233" t="s">
        <v>53</v>
      </c>
      <c r="Q107" s="233" t="s">
        <v>53</v>
      </c>
      <c r="R107" s="233" t="s">
        <v>53</v>
      </c>
      <c r="S107" s="233" t="s">
        <v>53</v>
      </c>
      <c r="T107" s="233" t="s">
        <v>53</v>
      </c>
      <c r="U107" s="233" t="s">
        <v>53</v>
      </c>
      <c r="V107" s="233" t="s">
        <v>54</v>
      </c>
      <c r="W107" s="233" t="s">
        <v>54</v>
      </c>
      <c r="X107" s="233" t="s">
        <v>53</v>
      </c>
      <c r="Y107" s="233" t="s">
        <v>53</v>
      </c>
      <c r="Z107" s="233" t="s">
        <v>53</v>
      </c>
      <c r="AA107" s="233" t="s">
        <v>53</v>
      </c>
      <c r="AB107" s="233" t="s">
        <v>53</v>
      </c>
      <c r="AC107" s="233" t="s">
        <v>53</v>
      </c>
      <c r="AD107" s="233" t="s">
        <v>54</v>
      </c>
      <c r="AE107" s="233" t="s">
        <v>53</v>
      </c>
      <c r="AF107" s="233" t="s">
        <v>53</v>
      </c>
      <c r="AG107" s="233" t="s">
        <v>54</v>
      </c>
      <c r="AH107" s="234"/>
      <c r="AI107" s="229" t="s">
        <v>361</v>
      </c>
      <c r="AJ107" s="234"/>
      <c r="AK107" s="235" t="str">
        <f t="shared" ref="AK107:AK159" si="112">IF(AI107="Afectación menor a 10 SMLMV","Leve",IF(AI107="Entre 10 y 50 SMLMV","Menor",IF(AI107="Entre 50 y 100 SMLMV","Moderado",IF(AI107="Entre 100 y 500 SMLMV","Mayor",IF(AI107="Mayor a 500 SMLMV","Catastrófico",";")))))</f>
        <v>Menor</v>
      </c>
      <c r="AL107" s="236">
        <f t="shared" ref="AL107:AL161" si="113">IF(AK107="Leve", 20%, IF(AK107="Menor",40%, IF(AK107="Moderado",60%, IF(AK107="Mayor",80%,IF(AK107="Catastrófico",100%,"")))))</f>
        <v>0.4</v>
      </c>
      <c r="AM107" s="261" t="str">
        <f>IF(AND(M107&lt;&gt;"",AK107&lt;&gt;""),VLOOKUP(M107&amp;AK107,'No Eliminar'!$P$3:$Q$27,2,FALSE),"")</f>
        <v>Moderada</v>
      </c>
      <c r="AN107" s="809" t="s">
        <v>84</v>
      </c>
      <c r="AO107" s="1249" t="s">
        <v>777</v>
      </c>
      <c r="AP107" s="476" t="s">
        <v>773</v>
      </c>
      <c r="AQ107" s="237" t="str">
        <f t="shared" si="104"/>
        <v>Probabilidad</v>
      </c>
      <c r="AR107" s="238" t="s">
        <v>61</v>
      </c>
      <c r="AS107" s="236">
        <f t="shared" si="105"/>
        <v>0.25</v>
      </c>
      <c r="AT107" s="238" t="s">
        <v>56</v>
      </c>
      <c r="AU107" s="236">
        <f t="shared" si="106"/>
        <v>0.15</v>
      </c>
      <c r="AV107" s="239">
        <f t="shared" si="107"/>
        <v>0.4</v>
      </c>
      <c r="AW107" s="238" t="s">
        <v>73</v>
      </c>
      <c r="AX107" s="238" t="s">
        <v>65</v>
      </c>
      <c r="AY107" s="238" t="s">
        <v>59</v>
      </c>
      <c r="AZ107" s="239">
        <f t="shared" ref="AZ107:AZ157" si="114">IFERROR(IF(AQ107="Probabilidad",(N107-(+N107*AV107)),IF(AQ107="Impacto",N107,"")),"")</f>
        <v>0.24</v>
      </c>
      <c r="BA107" s="240" t="str">
        <f t="shared" si="108"/>
        <v>Baja</v>
      </c>
      <c r="BB107" s="239">
        <f t="shared" ref="BB107:BB157" si="115">IF(AQ107="Impacto",(AL107-(+AL107*AV107)),AL107)</f>
        <v>0.4</v>
      </c>
      <c r="BC107" s="240" t="str">
        <f t="shared" si="109"/>
        <v>Menor</v>
      </c>
      <c r="BD107" s="241" t="str">
        <f>IF(AND(BA107&lt;&gt;"",BC107&lt;&gt;""),VLOOKUP(BA107&amp;BC107,'No Eliminar'!$P$3:$Q$27,2,FALSE),"")</f>
        <v>Moderada</v>
      </c>
      <c r="BE107" s="238" t="s">
        <v>60</v>
      </c>
      <c r="BF107" s="478" t="s">
        <v>778</v>
      </c>
      <c r="BG107" s="229" t="s">
        <v>773</v>
      </c>
      <c r="BH107" s="229" t="s">
        <v>437</v>
      </c>
      <c r="BI107" s="243">
        <v>44562</v>
      </c>
      <c r="BJ107" s="243">
        <v>44895</v>
      </c>
      <c r="BK107" s="359"/>
      <c r="BL107" s="244" t="s">
        <v>779</v>
      </c>
    </row>
    <row r="108" spans="2:64" ht="185.25" customHeight="1" thickBot="1" x14ac:dyDescent="0.35">
      <c r="B108" s="928" t="s">
        <v>196</v>
      </c>
      <c r="C108" s="1121" t="str">
        <f>VLOOKUP(B108,'No Eliminar'!B$3:D$18,2,FALSE)</f>
        <v>Definir políticas, programas y lineamientos institucionales para la aplicación del tratamiento penitenciario a nivel operativo con fines de resocialización de los internos condenados.</v>
      </c>
      <c r="D108" s="880" t="str">
        <f>VLOOKUP(B108,'No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v>
      </c>
      <c r="E108" s="505" t="s">
        <v>74</v>
      </c>
      <c r="F108" s="844" t="s">
        <v>292</v>
      </c>
      <c r="G108" s="530" t="s">
        <v>1015</v>
      </c>
      <c r="H108" s="229" t="s">
        <v>68</v>
      </c>
      <c r="I108" s="355" t="s">
        <v>823</v>
      </c>
      <c r="J108" s="355" t="s">
        <v>1016</v>
      </c>
      <c r="K108" s="230" t="s">
        <v>102</v>
      </c>
      <c r="L108" s="229" t="s">
        <v>70</v>
      </c>
      <c r="M108" s="231" t="str">
        <f t="shared" si="110"/>
        <v>Alta</v>
      </c>
      <c r="N108" s="232">
        <f t="shared" si="111"/>
        <v>0.8</v>
      </c>
      <c r="O108" s="233" t="s">
        <v>53</v>
      </c>
      <c r="P108" s="233" t="s">
        <v>53</v>
      </c>
      <c r="Q108" s="233" t="s">
        <v>53</v>
      </c>
      <c r="R108" s="233" t="s">
        <v>53</v>
      </c>
      <c r="S108" s="233" t="s">
        <v>53</v>
      </c>
      <c r="T108" s="233" t="s">
        <v>53</v>
      </c>
      <c r="U108" s="233" t="s">
        <v>53</v>
      </c>
      <c r="V108" s="233" t="s">
        <v>54</v>
      </c>
      <c r="W108" s="233" t="s">
        <v>54</v>
      </c>
      <c r="X108" s="233" t="s">
        <v>53</v>
      </c>
      <c r="Y108" s="233" t="s">
        <v>53</v>
      </c>
      <c r="Z108" s="233" t="s">
        <v>53</v>
      </c>
      <c r="AA108" s="233" t="s">
        <v>53</v>
      </c>
      <c r="AB108" s="233" t="s">
        <v>53</v>
      </c>
      <c r="AC108" s="233" t="s">
        <v>53</v>
      </c>
      <c r="AD108" s="233" t="s">
        <v>54</v>
      </c>
      <c r="AE108" s="233" t="s">
        <v>53</v>
      </c>
      <c r="AF108" s="233" t="s">
        <v>53</v>
      </c>
      <c r="AG108" s="233" t="s">
        <v>54</v>
      </c>
      <c r="AH108" s="234"/>
      <c r="AI108" s="229" t="s">
        <v>362</v>
      </c>
      <c r="AJ108" s="234"/>
      <c r="AK108" s="235" t="str">
        <f t="shared" si="112"/>
        <v>Moderado</v>
      </c>
      <c r="AL108" s="236">
        <f t="shared" si="113"/>
        <v>0.6</v>
      </c>
      <c r="AM108" s="261" t="str">
        <f>IF(AND(M108&lt;&gt;"",AK108&lt;&gt;""),VLOOKUP(M108&amp;AK108,'No Eliminar'!$P$3:$Q$27,2,FALSE),"")</f>
        <v>Alta</v>
      </c>
      <c r="AN108" s="809" t="s">
        <v>84</v>
      </c>
      <c r="AO108" s="1255" t="s">
        <v>1017</v>
      </c>
      <c r="AP108" s="476" t="s">
        <v>824</v>
      </c>
      <c r="AQ108" s="237" t="str">
        <f t="shared" si="104"/>
        <v>Probabilidad</v>
      </c>
      <c r="AR108" s="238" t="s">
        <v>61</v>
      </c>
      <c r="AS108" s="236">
        <f t="shared" si="105"/>
        <v>0.25</v>
      </c>
      <c r="AT108" s="238" t="s">
        <v>56</v>
      </c>
      <c r="AU108" s="236">
        <f t="shared" si="106"/>
        <v>0.15</v>
      </c>
      <c r="AV108" s="239">
        <f t="shared" si="107"/>
        <v>0.4</v>
      </c>
      <c r="AW108" s="238" t="s">
        <v>57</v>
      </c>
      <c r="AX108" s="238" t="s">
        <v>58</v>
      </c>
      <c r="AY108" s="238" t="s">
        <v>59</v>
      </c>
      <c r="AZ108" s="239">
        <f t="shared" si="114"/>
        <v>0.48</v>
      </c>
      <c r="BA108" s="240" t="str">
        <f t="shared" si="108"/>
        <v>Media</v>
      </c>
      <c r="BB108" s="239">
        <f t="shared" si="115"/>
        <v>0.6</v>
      </c>
      <c r="BC108" s="240" t="str">
        <f t="shared" si="109"/>
        <v>Moderado</v>
      </c>
      <c r="BD108" s="241" t="str">
        <f>IF(AND(BA108&lt;&gt;"",BC108&lt;&gt;""),VLOOKUP(BA108&amp;BC108,'No Eliminar'!$P$3:$Q$27,2,FALSE),"")</f>
        <v>Moderada</v>
      </c>
      <c r="BE108" s="238" t="s">
        <v>60</v>
      </c>
      <c r="BF108" s="229" t="s">
        <v>1018</v>
      </c>
      <c r="BG108" s="229" t="s">
        <v>825</v>
      </c>
      <c r="BH108" s="359" t="s">
        <v>826</v>
      </c>
      <c r="BI108" s="531">
        <v>44592</v>
      </c>
      <c r="BJ108" s="359" t="s">
        <v>828</v>
      </c>
      <c r="BK108" s="303"/>
      <c r="BL108" s="244" t="s">
        <v>829</v>
      </c>
    </row>
    <row r="109" spans="2:64" ht="155.25" customHeight="1" thickBot="1" x14ac:dyDescent="0.35">
      <c r="B109" s="929"/>
      <c r="C109" s="1122"/>
      <c r="D109" s="881"/>
      <c r="E109" s="878" t="s">
        <v>74</v>
      </c>
      <c r="F109" s="876" t="s">
        <v>293</v>
      </c>
      <c r="G109" s="874" t="s">
        <v>1019</v>
      </c>
      <c r="H109" s="888" t="s">
        <v>68</v>
      </c>
      <c r="I109" s="888" t="s">
        <v>830</v>
      </c>
      <c r="J109" s="888" t="s">
        <v>831</v>
      </c>
      <c r="K109" s="894" t="s">
        <v>102</v>
      </c>
      <c r="L109" s="888" t="s">
        <v>70</v>
      </c>
      <c r="M109" s="892" t="str">
        <f t="shared" si="110"/>
        <v>Alta</v>
      </c>
      <c r="N109" s="890">
        <f t="shared" si="111"/>
        <v>0.8</v>
      </c>
      <c r="O109" s="508" t="s">
        <v>53</v>
      </c>
      <c r="P109" s="508" t="s">
        <v>53</v>
      </c>
      <c r="Q109" s="508" t="s">
        <v>53</v>
      </c>
      <c r="R109" s="508" t="s">
        <v>53</v>
      </c>
      <c r="S109" s="508" t="s">
        <v>53</v>
      </c>
      <c r="T109" s="508" t="s">
        <v>53</v>
      </c>
      <c r="U109" s="508" t="s">
        <v>53</v>
      </c>
      <c r="V109" s="508" t="s">
        <v>54</v>
      </c>
      <c r="W109" s="508" t="s">
        <v>54</v>
      </c>
      <c r="X109" s="508" t="s">
        <v>53</v>
      </c>
      <c r="Y109" s="508" t="s">
        <v>53</v>
      </c>
      <c r="Z109" s="508" t="s">
        <v>53</v>
      </c>
      <c r="AA109" s="508" t="s">
        <v>53</v>
      </c>
      <c r="AB109" s="508" t="s">
        <v>53</v>
      </c>
      <c r="AC109" s="508" t="s">
        <v>53</v>
      </c>
      <c r="AD109" s="508" t="s">
        <v>54</v>
      </c>
      <c r="AE109" s="508" t="s">
        <v>53</v>
      </c>
      <c r="AF109" s="508" t="s">
        <v>53</v>
      </c>
      <c r="AG109" s="508" t="s">
        <v>54</v>
      </c>
      <c r="AH109" s="101"/>
      <c r="AI109" s="888" t="s">
        <v>362</v>
      </c>
      <c r="AJ109" s="101"/>
      <c r="AK109" s="886" t="str">
        <f t="shared" si="112"/>
        <v>Moderado</v>
      </c>
      <c r="AL109" s="906">
        <f t="shared" si="113"/>
        <v>0.6</v>
      </c>
      <c r="AM109" s="918" t="str">
        <f>IF(AND(M109&lt;&gt;"",AK109&lt;&gt;""),VLOOKUP(M109&amp;AK109,'No Eliminar'!$P$3:$Q$27,2,FALSE),"")</f>
        <v>Alta</v>
      </c>
      <c r="AN109" s="216" t="s">
        <v>84</v>
      </c>
      <c r="AO109" s="532" t="s">
        <v>833</v>
      </c>
      <c r="AP109" s="476" t="s">
        <v>824</v>
      </c>
      <c r="AQ109" s="103" t="str">
        <f t="shared" si="104"/>
        <v>Probabilidad</v>
      </c>
      <c r="AR109" s="525" t="s">
        <v>61</v>
      </c>
      <c r="AS109" s="520">
        <f t="shared" si="105"/>
        <v>0.25</v>
      </c>
      <c r="AT109" s="525" t="s">
        <v>56</v>
      </c>
      <c r="AU109" s="520">
        <f t="shared" si="106"/>
        <v>0.15</v>
      </c>
      <c r="AV109" s="105">
        <f>AS109+AU109</f>
        <v>0.4</v>
      </c>
      <c r="AW109" s="238" t="s">
        <v>57</v>
      </c>
      <c r="AX109" s="238" t="s">
        <v>58</v>
      </c>
      <c r="AY109" s="238" t="s">
        <v>59</v>
      </c>
      <c r="AZ109" s="105">
        <f t="shared" si="114"/>
        <v>0.48</v>
      </c>
      <c r="BA109" s="106" t="str">
        <f t="shared" si="108"/>
        <v>Media</v>
      </c>
      <c r="BB109" s="105">
        <f t="shared" si="115"/>
        <v>0.6</v>
      </c>
      <c r="BC109" s="106" t="str">
        <f t="shared" si="109"/>
        <v>Moderado</v>
      </c>
      <c r="BD109" s="523" t="str">
        <f>IF(AND(BA109&lt;&gt;"",BC109&lt;&gt;""),VLOOKUP(BA109&amp;BC109,'No Eliminar'!$P$3:$Q$27,2,FALSE),"")</f>
        <v>Moderada</v>
      </c>
      <c r="BE109" s="896" t="s">
        <v>60</v>
      </c>
      <c r="BF109" s="513" t="s">
        <v>834</v>
      </c>
      <c r="BG109" s="131" t="s">
        <v>1020</v>
      </c>
      <c r="BH109" s="131" t="s">
        <v>835</v>
      </c>
      <c r="BI109" s="224">
        <v>44592</v>
      </c>
      <c r="BJ109" s="131" t="s">
        <v>828</v>
      </c>
      <c r="BK109" s="132"/>
      <c r="BL109" s="902" t="s">
        <v>838</v>
      </c>
    </row>
    <row r="110" spans="2:64" ht="102.75" thickTop="1" thickBot="1" x14ac:dyDescent="0.35">
      <c r="B110" s="929"/>
      <c r="C110" s="1122"/>
      <c r="D110" s="881"/>
      <c r="E110" s="913"/>
      <c r="F110" s="877"/>
      <c r="G110" s="875"/>
      <c r="H110" s="889"/>
      <c r="I110" s="889"/>
      <c r="J110" s="889"/>
      <c r="K110" s="895"/>
      <c r="L110" s="889"/>
      <c r="M110" s="893"/>
      <c r="N110" s="891"/>
      <c r="O110" s="509" t="s">
        <v>53</v>
      </c>
      <c r="P110" s="509" t="s">
        <v>53</v>
      </c>
      <c r="Q110" s="509" t="s">
        <v>53</v>
      </c>
      <c r="R110" s="509" t="s">
        <v>53</v>
      </c>
      <c r="S110" s="509" t="s">
        <v>53</v>
      </c>
      <c r="T110" s="509" t="s">
        <v>53</v>
      </c>
      <c r="U110" s="509" t="s">
        <v>53</v>
      </c>
      <c r="V110" s="509" t="s">
        <v>54</v>
      </c>
      <c r="W110" s="509" t="s">
        <v>54</v>
      </c>
      <c r="X110" s="509" t="s">
        <v>53</v>
      </c>
      <c r="Y110" s="509" t="s">
        <v>53</v>
      </c>
      <c r="Z110" s="509" t="s">
        <v>53</v>
      </c>
      <c r="AA110" s="509" t="s">
        <v>53</v>
      </c>
      <c r="AB110" s="509" t="s">
        <v>53</v>
      </c>
      <c r="AC110" s="509" t="s">
        <v>53</v>
      </c>
      <c r="AD110" s="509" t="s">
        <v>54</v>
      </c>
      <c r="AE110" s="509" t="s">
        <v>53</v>
      </c>
      <c r="AF110" s="509" t="s">
        <v>53</v>
      </c>
      <c r="AG110" s="509" t="s">
        <v>54</v>
      </c>
      <c r="AH110" s="112"/>
      <c r="AI110" s="889"/>
      <c r="AJ110" s="112"/>
      <c r="AK110" s="887"/>
      <c r="AL110" s="907"/>
      <c r="AM110" s="920"/>
      <c r="AN110" s="809" t="s">
        <v>348</v>
      </c>
      <c r="AO110" s="533" t="s">
        <v>1021</v>
      </c>
      <c r="AP110" s="476" t="s">
        <v>832</v>
      </c>
      <c r="AQ110" s="114" t="str">
        <f t="shared" si="104"/>
        <v>Probabilidad</v>
      </c>
      <c r="AR110" s="526" t="s">
        <v>62</v>
      </c>
      <c r="AS110" s="521">
        <f t="shared" si="105"/>
        <v>0.15</v>
      </c>
      <c r="AT110" s="526" t="s">
        <v>56</v>
      </c>
      <c r="AU110" s="521">
        <f t="shared" si="106"/>
        <v>0.15</v>
      </c>
      <c r="AV110" s="116">
        <f>AS110+AU110</f>
        <v>0.3</v>
      </c>
      <c r="AW110" s="238" t="s">
        <v>57</v>
      </c>
      <c r="AX110" s="238" t="s">
        <v>58</v>
      </c>
      <c r="AY110" s="238" t="s">
        <v>59</v>
      </c>
      <c r="AZ110" s="141">
        <f>IFERROR(IF(AND(AQ109="Probabilidad",AQ110="Probabilidad"),(AZ109-(+AZ109*AV110)),IF(AQ110="Probabilidad",(N109-(+N109*AV110)),IF(AQ110="Impacto",AZ109,""))),"")</f>
        <v>0.33599999999999997</v>
      </c>
      <c r="BA110" s="117" t="str">
        <f t="shared" si="108"/>
        <v>Baja</v>
      </c>
      <c r="BB110" s="116">
        <f>IFERROR(IF(AND(AQ109="Impacto",AQ110="Impacto"),(BB109-(+BB109*AV110)),IF(AND(AQ109="Impacto",AQ110="Probabilidad"),(BB109),IF(AND(AQ109="Probabilidad",AQ110="Impacto"),(BB109-(+BB109*AV110)),IF(AND(AQ109="Probabilidad",AQ110="Probabilidad"),(BB109))))),"")</f>
        <v>0.6</v>
      </c>
      <c r="BC110" s="117" t="str">
        <f t="shared" si="109"/>
        <v>Moderado</v>
      </c>
      <c r="BD110" s="524" t="str">
        <f>IF(AND(BA110&lt;&gt;"",BC110&lt;&gt;""),VLOOKUP(BA110&amp;BC110,'No Eliminar'!$P$3:$Q$27,2,FALSE),"")</f>
        <v>Moderada</v>
      </c>
      <c r="BE110" s="897"/>
      <c r="BF110" s="514" t="s">
        <v>836</v>
      </c>
      <c r="BG110" s="514" t="s">
        <v>832</v>
      </c>
      <c r="BH110" s="374" t="s">
        <v>837</v>
      </c>
      <c r="BI110" s="375">
        <v>44592</v>
      </c>
      <c r="BJ110" s="374" t="s">
        <v>828</v>
      </c>
      <c r="BK110" s="119"/>
      <c r="BL110" s="903"/>
    </row>
    <row r="111" spans="2:64" s="407" customFormat="1" ht="121.5" customHeight="1" thickBot="1" x14ac:dyDescent="0.35">
      <c r="B111" s="929"/>
      <c r="C111" s="1122"/>
      <c r="D111" s="881"/>
      <c r="E111" s="878" t="s">
        <v>74</v>
      </c>
      <c r="F111" s="876" t="s">
        <v>294</v>
      </c>
      <c r="G111" s="874" t="s">
        <v>1022</v>
      </c>
      <c r="H111" s="888" t="s">
        <v>68</v>
      </c>
      <c r="I111" s="888" t="s">
        <v>839</v>
      </c>
      <c r="J111" s="888" t="s">
        <v>840</v>
      </c>
      <c r="K111" s="894" t="s">
        <v>102</v>
      </c>
      <c r="L111" s="888" t="s">
        <v>70</v>
      </c>
      <c r="M111" s="892" t="str">
        <f t="shared" ref="M111" si="116">IF(L111="Máximo 2 veces por año","Muy Baja", IF(L111="De 3 a 24 veces por año","Baja", IF(L111="De 24 a 500 veces por año","Media", IF(L111="De 500 veces al año y máximo 5000 veces por año","Alta",IF(L111="Más de 5000 veces por año","Muy Alta",";")))))</f>
        <v>Alta</v>
      </c>
      <c r="N111" s="890">
        <f t="shared" ref="N111" si="117">IF(M111="Muy Baja", 20%, IF(M111="Baja",40%, IF(M111="Media",60%, IF(M111="Alta",80%,IF(M111="Muy Alta",100%,"")))))</f>
        <v>0.8</v>
      </c>
      <c r="O111" s="508" t="s">
        <v>53</v>
      </c>
      <c r="P111" s="508" t="s">
        <v>53</v>
      </c>
      <c r="Q111" s="508" t="s">
        <v>53</v>
      </c>
      <c r="R111" s="508" t="s">
        <v>53</v>
      </c>
      <c r="S111" s="508" t="s">
        <v>53</v>
      </c>
      <c r="T111" s="508" t="s">
        <v>53</v>
      </c>
      <c r="U111" s="508" t="s">
        <v>53</v>
      </c>
      <c r="V111" s="508" t="s">
        <v>54</v>
      </c>
      <c r="W111" s="508" t="s">
        <v>54</v>
      </c>
      <c r="X111" s="508" t="s">
        <v>53</v>
      </c>
      <c r="Y111" s="508" t="s">
        <v>53</v>
      </c>
      <c r="Z111" s="508" t="s">
        <v>53</v>
      </c>
      <c r="AA111" s="508" t="s">
        <v>53</v>
      </c>
      <c r="AB111" s="508" t="s">
        <v>53</v>
      </c>
      <c r="AC111" s="508" t="s">
        <v>53</v>
      </c>
      <c r="AD111" s="508" t="s">
        <v>54</v>
      </c>
      <c r="AE111" s="508" t="s">
        <v>53</v>
      </c>
      <c r="AF111" s="508" t="s">
        <v>53</v>
      </c>
      <c r="AG111" s="508" t="s">
        <v>54</v>
      </c>
      <c r="AH111" s="101"/>
      <c r="AI111" s="888" t="s">
        <v>362</v>
      </c>
      <c r="AJ111" s="101"/>
      <c r="AK111" s="886" t="str">
        <f t="shared" ref="AK111" si="118">IF(AI111="Afectación menor a 10 SMLMV","Leve",IF(AI111="Entre 10 y 50 SMLMV","Menor",IF(AI111="Entre 50 y 100 SMLMV","Moderado",IF(AI111="Entre 100 y 500 SMLMV","Mayor",IF(AI111="Mayor a 500 SMLMV","Catastrófico",";")))))</f>
        <v>Moderado</v>
      </c>
      <c r="AL111" s="906">
        <f t="shared" ref="AL111" si="119">IF(AK111="Leve", 20%, IF(AK111="Menor",40%, IF(AK111="Moderado",60%, IF(AK111="Mayor",80%,IF(AK111="Catastrófico",100%,"")))))</f>
        <v>0.6</v>
      </c>
      <c r="AM111" s="918" t="str">
        <f>IF(AND(M111&lt;&gt;"",AK111&lt;&gt;""),VLOOKUP(M111&amp;AK111,'No Eliminar'!$P$3:$Q$27,2,FALSE),"")</f>
        <v>Alta</v>
      </c>
      <c r="AN111" s="216" t="s">
        <v>84</v>
      </c>
      <c r="AO111" s="315" t="s">
        <v>841</v>
      </c>
      <c r="AP111" s="476" t="s">
        <v>824</v>
      </c>
      <c r="AQ111" s="103" t="str">
        <f t="shared" ref="AQ111:AQ112" si="120">IF(AR111="Preventivo","Probabilidad",IF(AR111="Detectivo","Probabilidad","Impacto"))</f>
        <v>Probabilidad</v>
      </c>
      <c r="AR111" s="525" t="s">
        <v>61</v>
      </c>
      <c r="AS111" s="520">
        <f t="shared" ref="AS111:AS112" si="121">IF(AR111="Preventivo", 25%, IF(AR111="Detectivo",15%, IF(AR111="Correctivo",10%,IF(AR111="No se tienen controles para aplicar al impacto","No Aplica",""))))</f>
        <v>0.25</v>
      </c>
      <c r="AT111" s="525" t="s">
        <v>56</v>
      </c>
      <c r="AU111" s="520">
        <f t="shared" ref="AU111:AU112" si="122">IF(AT111="Automático", 25%, IF(AT111="Manual",15%,IF(AT111="No Aplica", "No Aplica","")))</f>
        <v>0.15</v>
      </c>
      <c r="AV111" s="105">
        <f t="shared" ref="AV111:AV112" si="123">AS111+AU111</f>
        <v>0.4</v>
      </c>
      <c r="AW111" s="525" t="s">
        <v>57</v>
      </c>
      <c r="AX111" s="525" t="s">
        <v>58</v>
      </c>
      <c r="AY111" s="525" t="s">
        <v>59</v>
      </c>
      <c r="AZ111" s="105">
        <f t="shared" ref="AZ111" si="124">IFERROR(IF(AQ111="Probabilidad",(N111-(+N111*AV111)),IF(AQ111="Impacto",N111,"")),"")</f>
        <v>0.48</v>
      </c>
      <c r="BA111" s="106" t="str">
        <f t="shared" ref="BA111:BA112" si="125">IF(AZ111&lt;=20%, "Muy Baja", IF(AZ111&lt;=40%,"Baja", IF(AZ111&lt;=60%,"Media",IF(AZ111&lt;=80%,"Alta","Muy Alta"))))</f>
        <v>Media</v>
      </c>
      <c r="BB111" s="105">
        <f t="shared" ref="BB111" si="126">IF(AQ111="Impacto",(AL111-(+AL111*AV111)),AL111)</f>
        <v>0.6</v>
      </c>
      <c r="BC111" s="106" t="str">
        <f t="shared" ref="BC111:BC112" si="127">IF(BB111&lt;=20%, "Leve", IF(BB111&lt;=40%,"Menor", IF(BB111&lt;=60%,"Moderado",IF(BB111&lt;=80%,"Mayor","Catastrófico"))))</f>
        <v>Moderado</v>
      </c>
      <c r="BD111" s="523" t="str">
        <f>IF(AND(BA111&lt;&gt;"",BC111&lt;&gt;""),VLOOKUP(BA111&amp;BC111,'No Eliminar'!$P$3:$Q$27,2,FALSE),"")</f>
        <v>Moderada</v>
      </c>
      <c r="BE111" s="896" t="s">
        <v>60</v>
      </c>
      <c r="BF111" s="888" t="s">
        <v>1023</v>
      </c>
      <c r="BG111" s="888" t="s">
        <v>843</v>
      </c>
      <c r="BH111" s="888" t="s">
        <v>837</v>
      </c>
      <c r="BI111" s="900">
        <v>44592</v>
      </c>
      <c r="BJ111" s="898" t="s">
        <v>827</v>
      </c>
      <c r="BK111" s="132"/>
      <c r="BL111" s="902" t="s">
        <v>844</v>
      </c>
    </row>
    <row r="112" spans="2:64" s="407" customFormat="1" ht="147" customHeight="1" thickTop="1" thickBot="1" x14ac:dyDescent="0.35">
      <c r="B112" s="929"/>
      <c r="C112" s="1122"/>
      <c r="D112" s="881"/>
      <c r="E112" s="913"/>
      <c r="F112" s="877"/>
      <c r="G112" s="875"/>
      <c r="H112" s="889"/>
      <c r="I112" s="889"/>
      <c r="J112" s="889"/>
      <c r="K112" s="895"/>
      <c r="L112" s="889"/>
      <c r="M112" s="893"/>
      <c r="N112" s="891"/>
      <c r="O112" s="509" t="s">
        <v>53</v>
      </c>
      <c r="P112" s="509" t="s">
        <v>53</v>
      </c>
      <c r="Q112" s="509" t="s">
        <v>53</v>
      </c>
      <c r="R112" s="509" t="s">
        <v>53</v>
      </c>
      <c r="S112" s="509" t="s">
        <v>53</v>
      </c>
      <c r="T112" s="509" t="s">
        <v>53</v>
      </c>
      <c r="U112" s="509" t="s">
        <v>53</v>
      </c>
      <c r="V112" s="509" t="s">
        <v>54</v>
      </c>
      <c r="W112" s="509" t="s">
        <v>54</v>
      </c>
      <c r="X112" s="509" t="s">
        <v>53</v>
      </c>
      <c r="Y112" s="509" t="s">
        <v>53</v>
      </c>
      <c r="Z112" s="509" t="s">
        <v>53</v>
      </c>
      <c r="AA112" s="509" t="s">
        <v>53</v>
      </c>
      <c r="AB112" s="509" t="s">
        <v>53</v>
      </c>
      <c r="AC112" s="509" t="s">
        <v>53</v>
      </c>
      <c r="AD112" s="509" t="s">
        <v>54</v>
      </c>
      <c r="AE112" s="509" t="s">
        <v>53</v>
      </c>
      <c r="AF112" s="509" t="s">
        <v>53</v>
      </c>
      <c r="AG112" s="509" t="s">
        <v>54</v>
      </c>
      <c r="AH112" s="112"/>
      <c r="AI112" s="889"/>
      <c r="AJ112" s="112"/>
      <c r="AK112" s="887"/>
      <c r="AL112" s="907"/>
      <c r="AM112" s="920"/>
      <c r="AN112" s="809" t="s">
        <v>348</v>
      </c>
      <c r="AO112" s="316" t="s">
        <v>842</v>
      </c>
      <c r="AP112" s="476" t="s">
        <v>824</v>
      </c>
      <c r="AQ112" s="114" t="str">
        <f t="shared" si="120"/>
        <v>Probabilidad</v>
      </c>
      <c r="AR112" s="526" t="s">
        <v>62</v>
      </c>
      <c r="AS112" s="521">
        <f t="shared" si="121"/>
        <v>0.15</v>
      </c>
      <c r="AT112" s="526" t="s">
        <v>56</v>
      </c>
      <c r="AU112" s="521">
        <f t="shared" si="122"/>
        <v>0.15</v>
      </c>
      <c r="AV112" s="116">
        <f t="shared" si="123"/>
        <v>0.3</v>
      </c>
      <c r="AW112" s="526" t="s">
        <v>57</v>
      </c>
      <c r="AX112" s="526" t="s">
        <v>58</v>
      </c>
      <c r="AY112" s="526" t="s">
        <v>59</v>
      </c>
      <c r="AZ112" s="141">
        <f>IFERROR(IF(AND(AQ111="Probabilidad",AQ112="Probabilidad"),(AZ111-(+AZ111*AV112)),IF(AQ112="Probabilidad",(N111-(+N111*AV112)),IF(AQ112="Impacto",AZ111,""))),"")</f>
        <v>0.33599999999999997</v>
      </c>
      <c r="BA112" s="117" t="str">
        <f t="shared" si="125"/>
        <v>Baja</v>
      </c>
      <c r="BB112" s="116">
        <f>IFERROR(IF(AND(AQ111="Impacto",AQ112="Impacto"),(BB111-(+BB111*AV112)),IF(AND(AQ111="Impacto",AQ112="Probabilidad"),(BB111),IF(AND(AQ111="Probabilidad",AQ112="Impacto"),(BB111-(+BB111*AV112)),IF(AND(AQ111="Probabilidad",AQ112="Probabilidad"),(BB111))))),"")</f>
        <v>0.6</v>
      </c>
      <c r="BC112" s="117" t="str">
        <f t="shared" si="127"/>
        <v>Moderado</v>
      </c>
      <c r="BD112" s="524" t="str">
        <f>IF(AND(BA112&lt;&gt;"",BC112&lt;&gt;""),VLOOKUP(BA112&amp;BC112,'No Eliminar'!$P$3:$Q$27,2,FALSE),"")</f>
        <v>Moderada</v>
      </c>
      <c r="BE112" s="897"/>
      <c r="BF112" s="889"/>
      <c r="BG112" s="889"/>
      <c r="BH112" s="889"/>
      <c r="BI112" s="901"/>
      <c r="BJ112" s="899"/>
      <c r="BK112" s="119"/>
      <c r="BL112" s="903"/>
    </row>
    <row r="113" spans="2:64" ht="185.25" customHeight="1" thickBot="1" x14ac:dyDescent="0.35">
      <c r="B113" s="929"/>
      <c r="C113" s="1122"/>
      <c r="D113" s="881"/>
      <c r="E113" s="517" t="s">
        <v>74</v>
      </c>
      <c r="F113" s="844" t="s">
        <v>295</v>
      </c>
      <c r="G113" s="530" t="s">
        <v>845</v>
      </c>
      <c r="H113" s="229" t="s">
        <v>68</v>
      </c>
      <c r="I113" s="229" t="s">
        <v>1024</v>
      </c>
      <c r="J113" s="229" t="s">
        <v>1025</v>
      </c>
      <c r="K113" s="230" t="s">
        <v>102</v>
      </c>
      <c r="L113" s="229" t="s">
        <v>72</v>
      </c>
      <c r="M113" s="231" t="str">
        <f t="shared" si="110"/>
        <v>Baja</v>
      </c>
      <c r="N113" s="232">
        <f t="shared" si="111"/>
        <v>0.4</v>
      </c>
      <c r="O113" s="233" t="s">
        <v>53</v>
      </c>
      <c r="P113" s="233" t="s">
        <v>53</v>
      </c>
      <c r="Q113" s="233" t="s">
        <v>53</v>
      </c>
      <c r="R113" s="233" t="s">
        <v>53</v>
      </c>
      <c r="S113" s="233" t="s">
        <v>53</v>
      </c>
      <c r="T113" s="233" t="s">
        <v>53</v>
      </c>
      <c r="U113" s="233" t="s">
        <v>53</v>
      </c>
      <c r="V113" s="233" t="s">
        <v>54</v>
      </c>
      <c r="W113" s="233" t="s">
        <v>54</v>
      </c>
      <c r="X113" s="233" t="s">
        <v>53</v>
      </c>
      <c r="Y113" s="233" t="s">
        <v>53</v>
      </c>
      <c r="Z113" s="233" t="s">
        <v>53</v>
      </c>
      <c r="AA113" s="233" t="s">
        <v>53</v>
      </c>
      <c r="AB113" s="233" t="s">
        <v>53</v>
      </c>
      <c r="AC113" s="233" t="s">
        <v>53</v>
      </c>
      <c r="AD113" s="233" t="s">
        <v>54</v>
      </c>
      <c r="AE113" s="233" t="s">
        <v>53</v>
      </c>
      <c r="AF113" s="233" t="s">
        <v>53</v>
      </c>
      <c r="AG113" s="233" t="s">
        <v>54</v>
      </c>
      <c r="AH113" s="234"/>
      <c r="AI113" s="229" t="s">
        <v>360</v>
      </c>
      <c r="AJ113" s="234"/>
      <c r="AK113" s="235" t="str">
        <f t="shared" si="112"/>
        <v>Leve</v>
      </c>
      <c r="AL113" s="236">
        <f t="shared" si="113"/>
        <v>0.2</v>
      </c>
      <c r="AM113" s="829" t="str">
        <f>IF(AND(M113&lt;&gt;"",AK113&lt;&gt;""),VLOOKUP(M113&amp;AK113,'No Eliminar'!$P$3:$Q$27,2,FALSE),"")</f>
        <v>Baja</v>
      </c>
      <c r="AN113" s="809" t="s">
        <v>84</v>
      </c>
      <c r="AO113" s="1256" t="s">
        <v>1026</v>
      </c>
      <c r="AP113" s="476" t="s">
        <v>1027</v>
      </c>
      <c r="AQ113" s="237" t="str">
        <f t="shared" si="104"/>
        <v>Probabilidad</v>
      </c>
      <c r="AR113" s="238" t="s">
        <v>61</v>
      </c>
      <c r="AS113" s="236">
        <f t="shared" si="105"/>
        <v>0.25</v>
      </c>
      <c r="AT113" s="238" t="s">
        <v>56</v>
      </c>
      <c r="AU113" s="236">
        <f t="shared" si="106"/>
        <v>0.15</v>
      </c>
      <c r="AV113" s="239">
        <f t="shared" si="107"/>
        <v>0.4</v>
      </c>
      <c r="AW113" s="238" t="s">
        <v>73</v>
      </c>
      <c r="AX113" s="238" t="s">
        <v>65</v>
      </c>
      <c r="AY113" s="238" t="s">
        <v>59</v>
      </c>
      <c r="AZ113" s="239">
        <f>IFERROR(IF(AQ113="Probabilidad",(N113-(+N113*AV113)),IF(AQ113="Impacto",N113,"")),"")</f>
        <v>0.24</v>
      </c>
      <c r="BA113" s="240" t="str">
        <f t="shared" si="108"/>
        <v>Baja</v>
      </c>
      <c r="BB113" s="239">
        <f>IF(AQ113="Impacto",(AL113-(+AL113*AV113)),AL113)</f>
        <v>0.2</v>
      </c>
      <c r="BC113" s="240" t="str">
        <f t="shared" si="109"/>
        <v>Leve</v>
      </c>
      <c r="BD113" s="241" t="str">
        <f>IF(AND(BA113&lt;&gt;"",BC113&lt;&gt;""),VLOOKUP(BA113&amp;BC113,'No Eliminar'!$P$3:$Q$27,2,FALSE),"")</f>
        <v>Baja</v>
      </c>
      <c r="BE113" s="238" t="s">
        <v>115</v>
      </c>
      <c r="BF113" s="358" t="s">
        <v>389</v>
      </c>
      <c r="BG113" s="358" t="s">
        <v>389</v>
      </c>
      <c r="BH113" s="358" t="s">
        <v>389</v>
      </c>
      <c r="BI113" s="358" t="s">
        <v>389</v>
      </c>
      <c r="BJ113" s="358" t="s">
        <v>389</v>
      </c>
      <c r="BK113" s="303"/>
      <c r="BL113" s="534" t="s">
        <v>846</v>
      </c>
    </row>
    <row r="114" spans="2:64" ht="184.5" customHeight="1" thickBot="1" x14ac:dyDescent="0.35">
      <c r="B114" s="929"/>
      <c r="C114" s="1122"/>
      <c r="D114" s="881"/>
      <c r="E114" s="517" t="s">
        <v>74</v>
      </c>
      <c r="F114" s="680" t="s">
        <v>296</v>
      </c>
      <c r="G114" s="481" t="s">
        <v>1028</v>
      </c>
      <c r="H114" s="229" t="s">
        <v>51</v>
      </c>
      <c r="I114" s="477" t="s">
        <v>1029</v>
      </c>
      <c r="J114" s="477" t="s">
        <v>1030</v>
      </c>
      <c r="K114" s="230" t="s">
        <v>102</v>
      </c>
      <c r="L114" s="229" t="s">
        <v>168</v>
      </c>
      <c r="M114" s="231" t="str">
        <f t="shared" si="110"/>
        <v>Muy Baja</v>
      </c>
      <c r="N114" s="232">
        <f t="shared" si="111"/>
        <v>0.2</v>
      </c>
      <c r="O114" s="233" t="s">
        <v>53</v>
      </c>
      <c r="P114" s="233" t="s">
        <v>53</v>
      </c>
      <c r="Q114" s="233" t="s">
        <v>53</v>
      </c>
      <c r="R114" s="233" t="s">
        <v>53</v>
      </c>
      <c r="S114" s="233" t="s">
        <v>53</v>
      </c>
      <c r="T114" s="233" t="s">
        <v>53</v>
      </c>
      <c r="U114" s="233" t="s">
        <v>53</v>
      </c>
      <c r="V114" s="233" t="s">
        <v>54</v>
      </c>
      <c r="W114" s="233" t="s">
        <v>54</v>
      </c>
      <c r="X114" s="233" t="s">
        <v>53</v>
      </c>
      <c r="Y114" s="233" t="s">
        <v>53</v>
      </c>
      <c r="Z114" s="233" t="s">
        <v>53</v>
      </c>
      <c r="AA114" s="233" t="s">
        <v>53</v>
      </c>
      <c r="AB114" s="233" t="s">
        <v>53</v>
      </c>
      <c r="AC114" s="233" t="s">
        <v>53</v>
      </c>
      <c r="AD114" s="233" t="s">
        <v>54</v>
      </c>
      <c r="AE114" s="233" t="s">
        <v>53</v>
      </c>
      <c r="AF114" s="233" t="s">
        <v>53</v>
      </c>
      <c r="AG114" s="233" t="s">
        <v>54</v>
      </c>
      <c r="AH114" s="234"/>
      <c r="AI114" s="229" t="s">
        <v>360</v>
      </c>
      <c r="AJ114" s="234"/>
      <c r="AK114" s="235" t="str">
        <f t="shared" si="112"/>
        <v>Leve</v>
      </c>
      <c r="AL114" s="236">
        <f t="shared" si="113"/>
        <v>0.2</v>
      </c>
      <c r="AM114" s="829" t="str">
        <f>IF(AND(M114&lt;&gt;"",AK114&lt;&gt;""),VLOOKUP(M114&amp;AK114,'No Eliminar'!$P$3:$Q$27,2,FALSE),"")</f>
        <v>Baja</v>
      </c>
      <c r="AN114" s="809" t="s">
        <v>84</v>
      </c>
      <c r="AO114" s="1249" t="s">
        <v>850</v>
      </c>
      <c r="AP114" s="476" t="s">
        <v>849</v>
      </c>
      <c r="AQ114" s="237" t="str">
        <f t="shared" si="104"/>
        <v>Probabilidad</v>
      </c>
      <c r="AR114" s="238" t="s">
        <v>61</v>
      </c>
      <c r="AS114" s="236">
        <f t="shared" si="105"/>
        <v>0.25</v>
      </c>
      <c r="AT114" s="238" t="s">
        <v>56</v>
      </c>
      <c r="AU114" s="236">
        <f t="shared" si="106"/>
        <v>0.15</v>
      </c>
      <c r="AV114" s="239">
        <f t="shared" si="107"/>
        <v>0.4</v>
      </c>
      <c r="AW114" s="238" t="s">
        <v>57</v>
      </c>
      <c r="AX114" s="238" t="s">
        <v>58</v>
      </c>
      <c r="AY114" s="238" t="s">
        <v>59</v>
      </c>
      <c r="AZ114" s="239">
        <f t="shared" si="114"/>
        <v>0.12</v>
      </c>
      <c r="BA114" s="240" t="str">
        <f t="shared" si="108"/>
        <v>Muy Baja</v>
      </c>
      <c r="BB114" s="239">
        <f t="shared" si="115"/>
        <v>0.2</v>
      </c>
      <c r="BC114" s="240" t="str">
        <f t="shared" si="109"/>
        <v>Leve</v>
      </c>
      <c r="BD114" s="241" t="str">
        <f>IF(AND(BA114&lt;&gt;"",BC114&lt;&gt;""),VLOOKUP(BA114&amp;BC114,'No Eliminar'!$P$3:$Q$27,2,FALSE),"")</f>
        <v>Baja</v>
      </c>
      <c r="BE114" s="238" t="s">
        <v>115</v>
      </c>
      <c r="BF114" s="358" t="s">
        <v>389</v>
      </c>
      <c r="BG114" s="358" t="s">
        <v>389</v>
      </c>
      <c r="BH114" s="358" t="s">
        <v>389</v>
      </c>
      <c r="BI114" s="358" t="s">
        <v>389</v>
      </c>
      <c r="BJ114" s="358" t="s">
        <v>389</v>
      </c>
      <c r="BK114" s="303"/>
      <c r="BL114" s="244" t="s">
        <v>1031</v>
      </c>
    </row>
    <row r="115" spans="2:64" ht="118.5" customHeight="1" thickBot="1" x14ac:dyDescent="0.35">
      <c r="B115" s="929"/>
      <c r="C115" s="1122"/>
      <c r="D115" s="881"/>
      <c r="E115" s="517" t="s">
        <v>74</v>
      </c>
      <c r="F115" s="844" t="s">
        <v>297</v>
      </c>
      <c r="G115" s="1268" t="s">
        <v>851</v>
      </c>
      <c r="H115" s="229" t="s">
        <v>51</v>
      </c>
      <c r="I115" s="477" t="s">
        <v>853</v>
      </c>
      <c r="J115" s="477" t="s">
        <v>852</v>
      </c>
      <c r="K115" s="230" t="s">
        <v>102</v>
      </c>
      <c r="L115" s="229" t="s">
        <v>168</v>
      </c>
      <c r="M115" s="231" t="str">
        <f t="shared" si="110"/>
        <v>Muy Baja</v>
      </c>
      <c r="N115" s="232">
        <f t="shared" si="111"/>
        <v>0.2</v>
      </c>
      <c r="O115" s="233" t="s">
        <v>53</v>
      </c>
      <c r="P115" s="233" t="s">
        <v>53</v>
      </c>
      <c r="Q115" s="233" t="s">
        <v>53</v>
      </c>
      <c r="R115" s="233" t="s">
        <v>53</v>
      </c>
      <c r="S115" s="233" t="s">
        <v>53</v>
      </c>
      <c r="T115" s="233" t="s">
        <v>53</v>
      </c>
      <c r="U115" s="233" t="s">
        <v>53</v>
      </c>
      <c r="V115" s="233" t="s">
        <v>54</v>
      </c>
      <c r="W115" s="233" t="s">
        <v>54</v>
      </c>
      <c r="X115" s="233" t="s">
        <v>53</v>
      </c>
      <c r="Y115" s="233" t="s">
        <v>53</v>
      </c>
      <c r="Z115" s="233" t="s">
        <v>53</v>
      </c>
      <c r="AA115" s="233" t="s">
        <v>53</v>
      </c>
      <c r="AB115" s="233" t="s">
        <v>53</v>
      </c>
      <c r="AC115" s="233" t="s">
        <v>53</v>
      </c>
      <c r="AD115" s="233" t="s">
        <v>54</v>
      </c>
      <c r="AE115" s="233" t="s">
        <v>53</v>
      </c>
      <c r="AF115" s="233" t="s">
        <v>53</v>
      </c>
      <c r="AG115" s="233" t="s">
        <v>54</v>
      </c>
      <c r="AH115" s="234"/>
      <c r="AI115" s="229" t="s">
        <v>360</v>
      </c>
      <c r="AJ115" s="234"/>
      <c r="AK115" s="235" t="str">
        <f t="shared" si="112"/>
        <v>Leve</v>
      </c>
      <c r="AL115" s="236">
        <f t="shared" si="113"/>
        <v>0.2</v>
      </c>
      <c r="AM115" s="261" t="str">
        <f>IF(AND(M115&lt;&gt;"",AK115&lt;&gt;""),VLOOKUP(M115&amp;AK115,'No Eliminar'!$P$3:$Q$27,2,FALSE),"")</f>
        <v>Baja</v>
      </c>
      <c r="AN115" s="809" t="s">
        <v>84</v>
      </c>
      <c r="AO115" s="1249" t="s">
        <v>1122</v>
      </c>
      <c r="AP115" s="644" t="s">
        <v>848</v>
      </c>
      <c r="AQ115" s="237" t="str">
        <f t="shared" si="104"/>
        <v>Probabilidad</v>
      </c>
      <c r="AR115" s="238" t="s">
        <v>61</v>
      </c>
      <c r="AS115" s="236">
        <f t="shared" si="105"/>
        <v>0.25</v>
      </c>
      <c r="AT115" s="238" t="s">
        <v>56</v>
      </c>
      <c r="AU115" s="236">
        <f t="shared" si="106"/>
        <v>0.15</v>
      </c>
      <c r="AV115" s="239">
        <f t="shared" si="107"/>
        <v>0.4</v>
      </c>
      <c r="AW115" s="238" t="s">
        <v>57</v>
      </c>
      <c r="AX115" s="238" t="s">
        <v>58</v>
      </c>
      <c r="AY115" s="238" t="s">
        <v>59</v>
      </c>
      <c r="AZ115" s="239">
        <f t="shared" si="114"/>
        <v>0.12</v>
      </c>
      <c r="BA115" s="240" t="str">
        <f t="shared" si="108"/>
        <v>Muy Baja</v>
      </c>
      <c r="BB115" s="239">
        <f t="shared" si="115"/>
        <v>0.2</v>
      </c>
      <c r="BC115" s="240" t="str">
        <f t="shared" si="109"/>
        <v>Leve</v>
      </c>
      <c r="BD115" s="241" t="str">
        <f>IF(AND(BA115&lt;&gt;"",BC115&lt;&gt;""),VLOOKUP(BA115&amp;BC115,'No Eliminar'!$P$3:$Q$27,2,FALSE),"")</f>
        <v>Baja</v>
      </c>
      <c r="BE115" s="238" t="s">
        <v>115</v>
      </c>
      <c r="BF115" s="358" t="s">
        <v>389</v>
      </c>
      <c r="BG115" s="358" t="s">
        <v>389</v>
      </c>
      <c r="BH115" s="358" t="s">
        <v>389</v>
      </c>
      <c r="BI115" s="358" t="s">
        <v>389</v>
      </c>
      <c r="BJ115" s="358" t="s">
        <v>389</v>
      </c>
      <c r="BK115" s="303"/>
      <c r="BL115" s="244" t="s">
        <v>1123</v>
      </c>
    </row>
    <row r="116" spans="2:64" ht="127.5" customHeight="1" thickBot="1" x14ac:dyDescent="0.35">
      <c r="B116" s="929"/>
      <c r="C116" s="1122"/>
      <c r="D116" s="881"/>
      <c r="E116" s="517" t="s">
        <v>74</v>
      </c>
      <c r="F116" s="666" t="s">
        <v>298</v>
      </c>
      <c r="G116" s="645" t="s">
        <v>1032</v>
      </c>
      <c r="H116" s="602" t="s">
        <v>51</v>
      </c>
      <c r="I116" s="605" t="s">
        <v>854</v>
      </c>
      <c r="J116" s="605" t="s">
        <v>855</v>
      </c>
      <c r="K116" s="529" t="s">
        <v>102</v>
      </c>
      <c r="L116" s="602" t="s">
        <v>168</v>
      </c>
      <c r="M116" s="432" t="str">
        <f t="shared" si="110"/>
        <v>Muy Baja</v>
      </c>
      <c r="N116" s="433">
        <f t="shared" si="111"/>
        <v>0.2</v>
      </c>
      <c r="O116" s="621" t="s">
        <v>53</v>
      </c>
      <c r="P116" s="621" t="s">
        <v>53</v>
      </c>
      <c r="Q116" s="621" t="s">
        <v>53</v>
      </c>
      <c r="R116" s="621" t="s">
        <v>53</v>
      </c>
      <c r="S116" s="621" t="s">
        <v>53</v>
      </c>
      <c r="T116" s="621" t="s">
        <v>53</v>
      </c>
      <c r="U116" s="621" t="s">
        <v>53</v>
      </c>
      <c r="V116" s="621" t="s">
        <v>54</v>
      </c>
      <c r="W116" s="621" t="s">
        <v>54</v>
      </c>
      <c r="X116" s="621" t="s">
        <v>53</v>
      </c>
      <c r="Y116" s="621" t="s">
        <v>53</v>
      </c>
      <c r="Z116" s="621" t="s">
        <v>53</v>
      </c>
      <c r="AA116" s="621" t="s">
        <v>53</v>
      </c>
      <c r="AB116" s="621" t="s">
        <v>53</v>
      </c>
      <c r="AC116" s="621" t="s">
        <v>53</v>
      </c>
      <c r="AD116" s="621" t="s">
        <v>54</v>
      </c>
      <c r="AE116" s="621" t="s">
        <v>53</v>
      </c>
      <c r="AF116" s="621" t="s">
        <v>53</v>
      </c>
      <c r="AG116" s="621" t="s">
        <v>54</v>
      </c>
      <c r="AH116" s="92"/>
      <c r="AI116" s="602" t="s">
        <v>360</v>
      </c>
      <c r="AJ116" s="92"/>
      <c r="AK116" s="93" t="str">
        <f t="shared" si="112"/>
        <v>Leve</v>
      </c>
      <c r="AL116" s="427">
        <f t="shared" si="113"/>
        <v>0.2</v>
      </c>
      <c r="AM116" s="1240" t="str">
        <f>IF(AND(M116&lt;&gt;"",AK116&lt;&gt;""),VLOOKUP(M116&amp;AK116,'No Eliminar'!$P$3:$Q$27,2,FALSE),"")</f>
        <v>Baja</v>
      </c>
      <c r="AN116" s="810" t="s">
        <v>84</v>
      </c>
      <c r="AO116" s="1249" t="s">
        <v>1124</v>
      </c>
      <c r="AP116" s="476" t="s">
        <v>848</v>
      </c>
      <c r="AQ116" s="237" t="str">
        <f t="shared" si="104"/>
        <v>Impacto</v>
      </c>
      <c r="AR116" s="238" t="s">
        <v>55</v>
      </c>
      <c r="AS116" s="236">
        <f t="shared" si="105"/>
        <v>0.1</v>
      </c>
      <c r="AT116" s="238" t="s">
        <v>56</v>
      </c>
      <c r="AU116" s="236">
        <f t="shared" si="106"/>
        <v>0.15</v>
      </c>
      <c r="AV116" s="239">
        <f t="shared" si="107"/>
        <v>0.25</v>
      </c>
      <c r="AW116" s="238" t="s">
        <v>73</v>
      </c>
      <c r="AX116" s="238" t="s">
        <v>65</v>
      </c>
      <c r="AY116" s="238" t="s">
        <v>59</v>
      </c>
      <c r="AZ116" s="239">
        <f>IFERROR(IF(AQ116="Probabilidad",(N116-(+N116*AV116)),IF(AQ116="Impacto",N116,"")),"")</f>
        <v>0.2</v>
      </c>
      <c r="BA116" s="240" t="str">
        <f t="shared" si="108"/>
        <v>Muy Baja</v>
      </c>
      <c r="BB116" s="239">
        <f>IF(AQ116="Impacto",(AL116-(+AL116*AV116)),AL116)</f>
        <v>0.15000000000000002</v>
      </c>
      <c r="BC116" s="240" t="str">
        <f t="shared" si="109"/>
        <v>Leve</v>
      </c>
      <c r="BD116" s="241" t="str">
        <f>IF(AND(BA116&lt;&gt;"",BC116&lt;&gt;""),VLOOKUP(BA116&amp;BC116,'[2]No Eliminar'!$P$3:$Q$27,2,FALSE),"")</f>
        <v>Baja</v>
      </c>
      <c r="BE116" s="238" t="s">
        <v>115</v>
      </c>
      <c r="BF116" s="358" t="s">
        <v>389</v>
      </c>
      <c r="BG116" s="358" t="s">
        <v>389</v>
      </c>
      <c r="BH116" s="358" t="s">
        <v>389</v>
      </c>
      <c r="BI116" s="358" t="s">
        <v>389</v>
      </c>
      <c r="BJ116" s="358" t="s">
        <v>389</v>
      </c>
      <c r="BK116" s="303"/>
      <c r="BL116" s="244" t="s">
        <v>1125</v>
      </c>
    </row>
    <row r="117" spans="2:64" ht="179.25" customHeight="1" thickBot="1" x14ac:dyDescent="0.35">
      <c r="B117" s="929"/>
      <c r="C117" s="1122"/>
      <c r="D117" s="881"/>
      <c r="E117" s="609" t="s">
        <v>74</v>
      </c>
      <c r="F117" s="844" t="s">
        <v>300</v>
      </c>
      <c r="G117" s="530" t="s">
        <v>856</v>
      </c>
      <c r="H117" s="229" t="s">
        <v>51</v>
      </c>
      <c r="I117" s="477" t="s">
        <v>857</v>
      </c>
      <c r="J117" s="477" t="s">
        <v>858</v>
      </c>
      <c r="K117" s="230" t="s">
        <v>102</v>
      </c>
      <c r="L117" s="229" t="s">
        <v>72</v>
      </c>
      <c r="M117" s="231" t="str">
        <f t="shared" si="110"/>
        <v>Baja</v>
      </c>
      <c r="N117" s="232">
        <f t="shared" si="111"/>
        <v>0.4</v>
      </c>
      <c r="O117" s="233" t="s">
        <v>53</v>
      </c>
      <c r="P117" s="233" t="s">
        <v>53</v>
      </c>
      <c r="Q117" s="233" t="s">
        <v>53</v>
      </c>
      <c r="R117" s="233" t="s">
        <v>53</v>
      </c>
      <c r="S117" s="233" t="s">
        <v>53</v>
      </c>
      <c r="T117" s="233" t="s">
        <v>53</v>
      </c>
      <c r="U117" s="233" t="s">
        <v>53</v>
      </c>
      <c r="V117" s="233" t="s">
        <v>54</v>
      </c>
      <c r="W117" s="233" t="s">
        <v>54</v>
      </c>
      <c r="X117" s="233" t="s">
        <v>53</v>
      </c>
      <c r="Y117" s="233" t="s">
        <v>53</v>
      </c>
      <c r="Z117" s="233" t="s">
        <v>53</v>
      </c>
      <c r="AA117" s="233" t="s">
        <v>53</v>
      </c>
      <c r="AB117" s="233" t="s">
        <v>53</v>
      </c>
      <c r="AC117" s="233" t="s">
        <v>53</v>
      </c>
      <c r="AD117" s="233" t="s">
        <v>54</v>
      </c>
      <c r="AE117" s="233" t="s">
        <v>53</v>
      </c>
      <c r="AF117" s="233" t="s">
        <v>53</v>
      </c>
      <c r="AG117" s="233" t="s">
        <v>54</v>
      </c>
      <c r="AH117" s="234"/>
      <c r="AI117" s="229" t="s">
        <v>360</v>
      </c>
      <c r="AJ117" s="234"/>
      <c r="AK117" s="235" t="str">
        <f t="shared" si="112"/>
        <v>Leve</v>
      </c>
      <c r="AL117" s="236">
        <f t="shared" si="113"/>
        <v>0.2</v>
      </c>
      <c r="AM117" s="829" t="str">
        <f>IF(AND(M117&lt;&gt;"",AK117&lt;&gt;""),VLOOKUP(M117&amp;AK117,'No Eliminar'!$P$3:$Q$27,2,FALSE),"")</f>
        <v>Baja</v>
      </c>
      <c r="AN117" s="809" t="s">
        <v>84</v>
      </c>
      <c r="AO117" s="1249" t="s">
        <v>1126</v>
      </c>
      <c r="AP117" s="476" t="s">
        <v>848</v>
      </c>
      <c r="AQ117" s="237" t="str">
        <f t="shared" si="104"/>
        <v>Probabilidad</v>
      </c>
      <c r="AR117" s="238" t="s">
        <v>61</v>
      </c>
      <c r="AS117" s="236">
        <v>0.25</v>
      </c>
      <c r="AT117" s="238" t="s">
        <v>56</v>
      </c>
      <c r="AU117" s="236">
        <v>0.15</v>
      </c>
      <c r="AV117" s="239">
        <v>0.4</v>
      </c>
      <c r="AW117" s="238" t="s">
        <v>57</v>
      </c>
      <c r="AX117" s="238" t="s">
        <v>58</v>
      </c>
      <c r="AY117" s="238" t="s">
        <v>59</v>
      </c>
      <c r="AZ117" s="239">
        <v>0.24</v>
      </c>
      <c r="BA117" s="240" t="s">
        <v>90</v>
      </c>
      <c r="BB117" s="239">
        <v>0.2</v>
      </c>
      <c r="BC117" s="240" t="s">
        <v>1127</v>
      </c>
      <c r="BD117" s="241" t="s">
        <v>90</v>
      </c>
      <c r="BE117" s="238" t="s">
        <v>115</v>
      </c>
      <c r="BF117" s="358" t="s">
        <v>389</v>
      </c>
      <c r="BG117" s="358" t="s">
        <v>389</v>
      </c>
      <c r="BH117" s="358" t="s">
        <v>389</v>
      </c>
      <c r="BI117" s="358" t="s">
        <v>389</v>
      </c>
      <c r="BJ117" s="358" t="s">
        <v>389</v>
      </c>
      <c r="BK117" s="303"/>
      <c r="BL117" s="244" t="s">
        <v>1128</v>
      </c>
    </row>
    <row r="118" spans="2:64" ht="131.25" customHeight="1" thickBot="1" x14ac:dyDescent="0.35">
      <c r="B118" s="929"/>
      <c r="C118" s="1122"/>
      <c r="D118" s="881"/>
      <c r="E118" s="609" t="s">
        <v>74</v>
      </c>
      <c r="F118" s="665" t="s">
        <v>301</v>
      </c>
      <c r="G118" s="855" t="s">
        <v>1033</v>
      </c>
      <c r="H118" s="591" t="s">
        <v>51</v>
      </c>
      <c r="I118" s="604" t="s">
        <v>1034</v>
      </c>
      <c r="J118" s="604" t="s">
        <v>859</v>
      </c>
      <c r="K118" s="590" t="s">
        <v>102</v>
      </c>
      <c r="L118" s="591" t="s">
        <v>72</v>
      </c>
      <c r="M118" s="592" t="str">
        <f t="shared" si="110"/>
        <v>Baja</v>
      </c>
      <c r="N118" s="593">
        <f t="shared" si="111"/>
        <v>0.4</v>
      </c>
      <c r="O118" s="610" t="s">
        <v>53</v>
      </c>
      <c r="P118" s="610" t="s">
        <v>53</v>
      </c>
      <c r="Q118" s="610" t="s">
        <v>53</v>
      </c>
      <c r="R118" s="610" t="s">
        <v>53</v>
      </c>
      <c r="S118" s="610" t="s">
        <v>53</v>
      </c>
      <c r="T118" s="610" t="s">
        <v>53</v>
      </c>
      <c r="U118" s="610" t="s">
        <v>53</v>
      </c>
      <c r="V118" s="610" t="s">
        <v>54</v>
      </c>
      <c r="W118" s="610" t="s">
        <v>54</v>
      </c>
      <c r="X118" s="610" t="s">
        <v>53</v>
      </c>
      <c r="Y118" s="610" t="s">
        <v>53</v>
      </c>
      <c r="Z118" s="610" t="s">
        <v>53</v>
      </c>
      <c r="AA118" s="610" t="s">
        <v>53</v>
      </c>
      <c r="AB118" s="610" t="s">
        <v>53</v>
      </c>
      <c r="AC118" s="610" t="s">
        <v>53</v>
      </c>
      <c r="AD118" s="610" t="s">
        <v>54</v>
      </c>
      <c r="AE118" s="610" t="s">
        <v>53</v>
      </c>
      <c r="AF118" s="610" t="s">
        <v>53</v>
      </c>
      <c r="AG118" s="610" t="s">
        <v>54</v>
      </c>
      <c r="AH118" s="301"/>
      <c r="AI118" s="591" t="s">
        <v>360</v>
      </c>
      <c r="AJ118" s="301"/>
      <c r="AK118" s="501" t="str">
        <f t="shared" si="112"/>
        <v>Leve</v>
      </c>
      <c r="AL118" s="594">
        <f t="shared" si="113"/>
        <v>0.2</v>
      </c>
      <c r="AM118" s="856" t="str">
        <f>IF(AND(M118&lt;&gt;"",AK118&lt;&gt;""),VLOOKUP(M118&amp;AK118,'No Eliminar'!$P$3:$Q$27,2,FALSE),"")</f>
        <v>Baja</v>
      </c>
      <c r="AN118" s="633" t="s">
        <v>84</v>
      </c>
      <c r="AO118" s="1249" t="s">
        <v>1129</v>
      </c>
      <c r="AP118" s="625" t="s">
        <v>848</v>
      </c>
      <c r="AQ118" s="436" t="s">
        <v>104</v>
      </c>
      <c r="AR118" s="596" t="s">
        <v>61</v>
      </c>
      <c r="AS118" s="594">
        <v>0.25</v>
      </c>
      <c r="AT118" s="596" t="s">
        <v>56</v>
      </c>
      <c r="AU118" s="594">
        <v>0.15</v>
      </c>
      <c r="AV118" s="612">
        <v>0.4</v>
      </c>
      <c r="AW118" s="596" t="s">
        <v>57</v>
      </c>
      <c r="AX118" s="596" t="s">
        <v>58</v>
      </c>
      <c r="AY118" s="596" t="s">
        <v>59</v>
      </c>
      <c r="AZ118" s="612">
        <v>0.24</v>
      </c>
      <c r="BA118" s="614" t="s">
        <v>90</v>
      </c>
      <c r="BB118" s="612">
        <v>0.2</v>
      </c>
      <c r="BC118" s="614" t="s">
        <v>1127</v>
      </c>
      <c r="BD118" s="613" t="s">
        <v>90</v>
      </c>
      <c r="BE118" s="596" t="s">
        <v>115</v>
      </c>
      <c r="BF118" s="358" t="s">
        <v>389</v>
      </c>
      <c r="BG118" s="358" t="s">
        <v>389</v>
      </c>
      <c r="BH118" s="358" t="s">
        <v>389</v>
      </c>
      <c r="BI118" s="358" t="s">
        <v>389</v>
      </c>
      <c r="BJ118" s="358" t="s">
        <v>389</v>
      </c>
      <c r="BK118" s="303"/>
      <c r="BL118" s="244" t="s">
        <v>1130</v>
      </c>
    </row>
    <row r="119" spans="2:64" s="407" customFormat="1" ht="254.25" customHeight="1" thickBot="1" x14ac:dyDescent="0.35">
      <c r="B119" s="929"/>
      <c r="C119" s="1122"/>
      <c r="D119" s="881"/>
      <c r="E119" s="878" t="s">
        <v>50</v>
      </c>
      <c r="F119" s="876" t="s">
        <v>303</v>
      </c>
      <c r="G119" s="874" t="s">
        <v>863</v>
      </c>
      <c r="H119" s="888" t="s">
        <v>68</v>
      </c>
      <c r="I119" s="513" t="s">
        <v>860</v>
      </c>
      <c r="J119" s="888" t="s">
        <v>861</v>
      </c>
      <c r="K119" s="894" t="s">
        <v>356</v>
      </c>
      <c r="L119" s="888" t="s">
        <v>70</v>
      </c>
      <c r="M119" s="892" t="str">
        <f t="shared" si="110"/>
        <v>Alta</v>
      </c>
      <c r="N119" s="890">
        <f t="shared" si="111"/>
        <v>0.8</v>
      </c>
      <c r="O119" s="508" t="s">
        <v>53</v>
      </c>
      <c r="P119" s="508" t="s">
        <v>53</v>
      </c>
      <c r="Q119" s="508" t="s">
        <v>53</v>
      </c>
      <c r="R119" s="508" t="s">
        <v>53</v>
      </c>
      <c r="S119" s="508" t="s">
        <v>53</v>
      </c>
      <c r="T119" s="508" t="s">
        <v>53</v>
      </c>
      <c r="U119" s="508" t="s">
        <v>53</v>
      </c>
      <c r="V119" s="508" t="s">
        <v>54</v>
      </c>
      <c r="W119" s="508" t="s">
        <v>54</v>
      </c>
      <c r="X119" s="508" t="s">
        <v>53</v>
      </c>
      <c r="Y119" s="508" t="s">
        <v>53</v>
      </c>
      <c r="Z119" s="508" t="s">
        <v>53</v>
      </c>
      <c r="AA119" s="508" t="s">
        <v>53</v>
      </c>
      <c r="AB119" s="508" t="s">
        <v>53</v>
      </c>
      <c r="AC119" s="508" t="s">
        <v>53</v>
      </c>
      <c r="AD119" s="508" t="s">
        <v>54</v>
      </c>
      <c r="AE119" s="508" t="s">
        <v>53</v>
      </c>
      <c r="AF119" s="508" t="s">
        <v>53</v>
      </c>
      <c r="AG119" s="508" t="s">
        <v>54</v>
      </c>
      <c r="AH119" s="101"/>
      <c r="AI119" s="888" t="s">
        <v>190</v>
      </c>
      <c r="AJ119" s="101"/>
      <c r="AK119" s="886" t="str">
        <f t="shared" si="112"/>
        <v>Catastrófico</v>
      </c>
      <c r="AL119" s="906">
        <f t="shared" si="113"/>
        <v>1</v>
      </c>
      <c r="AM119" s="918" t="str">
        <f>IF(AND(M119&lt;&gt;"",AK119&lt;&gt;""),VLOOKUP(M119&amp;AK119,'No Eliminar'!$P$3:$Q$27,2,FALSE),"")</f>
        <v>Extrema</v>
      </c>
      <c r="AN119" s="216" t="s">
        <v>84</v>
      </c>
      <c r="AO119" s="315" t="s">
        <v>865</v>
      </c>
      <c r="AP119" s="476" t="s">
        <v>864</v>
      </c>
      <c r="AQ119" s="103" t="str">
        <f t="shared" si="104"/>
        <v>Probabilidad</v>
      </c>
      <c r="AR119" s="525" t="s">
        <v>61</v>
      </c>
      <c r="AS119" s="520">
        <f t="shared" si="105"/>
        <v>0.25</v>
      </c>
      <c r="AT119" s="525" t="s">
        <v>56</v>
      </c>
      <c r="AU119" s="520">
        <f t="shared" si="106"/>
        <v>0.15</v>
      </c>
      <c r="AV119" s="105">
        <f t="shared" si="107"/>
        <v>0.4</v>
      </c>
      <c r="AW119" s="525" t="s">
        <v>57</v>
      </c>
      <c r="AX119" s="525" t="s">
        <v>58</v>
      </c>
      <c r="AY119" s="525" t="s">
        <v>59</v>
      </c>
      <c r="AZ119" s="105">
        <f>IFERROR(IF(AQ119="Probabilidad",(N119-(+N119*AV119)),IF(AQ119="Impacto",N119,"")),"")</f>
        <v>0.48</v>
      </c>
      <c r="BA119" s="106" t="str">
        <f t="shared" si="108"/>
        <v>Media</v>
      </c>
      <c r="BB119" s="105">
        <f>IF(AQ119="Impacto",(AL119-(+AL119*AV119)),AL119)</f>
        <v>1</v>
      </c>
      <c r="BC119" s="106" t="str">
        <f t="shared" si="109"/>
        <v>Catastrófico</v>
      </c>
      <c r="BD119" s="523" t="str">
        <f>IF(AND(BA119&lt;&gt;"",BC119&lt;&gt;""),VLOOKUP(BA119&amp;BC119,'No Eliminar'!$P$3:$Q$27,2,FALSE),"")</f>
        <v>Extrema</v>
      </c>
      <c r="BE119" s="896" t="s">
        <v>60</v>
      </c>
      <c r="BF119" s="513" t="s">
        <v>868</v>
      </c>
      <c r="BG119" s="513" t="s">
        <v>869</v>
      </c>
      <c r="BH119" s="224" t="s">
        <v>397</v>
      </c>
      <c r="BI119" s="224">
        <v>44562</v>
      </c>
      <c r="BJ119" s="224">
        <v>44926</v>
      </c>
      <c r="BK119" s="180"/>
      <c r="BL119" s="902" t="s">
        <v>872</v>
      </c>
    </row>
    <row r="120" spans="2:64" s="407" customFormat="1" ht="196.5" customHeight="1" thickTop="1" thickBot="1" x14ac:dyDescent="0.35">
      <c r="B120" s="929"/>
      <c r="C120" s="1122"/>
      <c r="D120" s="881"/>
      <c r="E120" s="912"/>
      <c r="F120" s="911"/>
      <c r="G120" s="910"/>
      <c r="H120" s="909"/>
      <c r="I120" s="515" t="s">
        <v>862</v>
      </c>
      <c r="J120" s="1124"/>
      <c r="K120" s="908"/>
      <c r="L120" s="909"/>
      <c r="M120" s="925"/>
      <c r="N120" s="924"/>
      <c r="O120" s="403" t="s">
        <v>53</v>
      </c>
      <c r="P120" s="403" t="s">
        <v>53</v>
      </c>
      <c r="Q120" s="403" t="s">
        <v>53</v>
      </c>
      <c r="R120" s="403" t="s">
        <v>53</v>
      </c>
      <c r="S120" s="403" t="s">
        <v>53</v>
      </c>
      <c r="T120" s="403" t="s">
        <v>53</v>
      </c>
      <c r="U120" s="403" t="s">
        <v>53</v>
      </c>
      <c r="V120" s="403" t="s">
        <v>54</v>
      </c>
      <c r="W120" s="403" t="s">
        <v>54</v>
      </c>
      <c r="X120" s="403" t="s">
        <v>53</v>
      </c>
      <c r="Y120" s="403" t="s">
        <v>53</v>
      </c>
      <c r="Z120" s="403" t="s">
        <v>53</v>
      </c>
      <c r="AA120" s="403" t="s">
        <v>53</v>
      </c>
      <c r="AB120" s="403" t="s">
        <v>53</v>
      </c>
      <c r="AC120" s="403" t="s">
        <v>53</v>
      </c>
      <c r="AD120" s="403" t="s">
        <v>54</v>
      </c>
      <c r="AE120" s="403" t="s">
        <v>53</v>
      </c>
      <c r="AF120" s="403" t="s">
        <v>53</v>
      </c>
      <c r="AG120" s="403" t="s">
        <v>54</v>
      </c>
      <c r="AH120" s="408"/>
      <c r="AI120" s="909"/>
      <c r="AJ120" s="408"/>
      <c r="AK120" s="922"/>
      <c r="AL120" s="921"/>
      <c r="AM120" s="919"/>
      <c r="AN120" s="216" t="s">
        <v>348</v>
      </c>
      <c r="AO120" s="465" t="s">
        <v>866</v>
      </c>
      <c r="AP120" s="476" t="s">
        <v>864</v>
      </c>
      <c r="AQ120" s="416" t="str">
        <f t="shared" ref="AQ120:AQ124" si="128">IF(AR120="Preventivo","Probabilidad",IF(AR120="Detectivo","Probabilidad","Impacto"))</f>
        <v>Probabilidad</v>
      </c>
      <c r="AR120" s="516" t="s">
        <v>62</v>
      </c>
      <c r="AS120" s="414">
        <f t="shared" ref="AS120:AS124" si="129">IF(AR120="Preventivo", 25%, IF(AR120="Detectivo",15%, IF(AR120="Correctivo",10%,IF(AR120="No se tienen controles para aplicar al impacto","No Aplica",""))))</f>
        <v>0.15</v>
      </c>
      <c r="AT120" s="516" t="s">
        <v>56</v>
      </c>
      <c r="AU120" s="414">
        <f t="shared" ref="AU120:AU124" si="130">IF(AT120="Automático", 25%, IF(AT120="Manual",15%,IF(AT120="No Aplica", "No Aplica","")))</f>
        <v>0.15</v>
      </c>
      <c r="AV120" s="419">
        <f t="shared" ref="AV120:AV124" si="131">AS120+AU120</f>
        <v>0.3</v>
      </c>
      <c r="AW120" s="516" t="s">
        <v>57</v>
      </c>
      <c r="AX120" s="516" t="s">
        <v>58</v>
      </c>
      <c r="AY120" s="516" t="s">
        <v>59</v>
      </c>
      <c r="AZ120" s="82">
        <f>IFERROR(IF(AND(AQ119="Probabilidad",AQ120="Probabilidad"),(AZ119-(+AZ119*AV120)),IF(AQ120="Probabilidad",(N119-(+N119*AV120)),IF(AQ120="Impacto",AZ119,""))),"")</f>
        <v>0.33599999999999997</v>
      </c>
      <c r="BA120" s="418" t="str">
        <f t="shared" ref="BA120:BA124" si="132">IF(AZ120&lt;=20%, "Muy Baja", IF(AZ120&lt;=40%,"Baja", IF(AZ120&lt;=60%,"Media",IF(AZ120&lt;=80%,"Alta","Muy Alta"))))</f>
        <v>Baja</v>
      </c>
      <c r="BB120" s="419">
        <f>IFERROR(IF(AND(AQ119="Impacto",AQ120="Impacto"),(BB119-(+BB119*AV120)),IF(AND(AQ119="Impacto",AQ120="Probabilidad"),(BB119),IF(AND(AQ119="Probabilidad",AQ120="Impacto"),(BB119-(+BB119*AV120)),IF(AND(AQ119="Probabilidad",AQ120="Probabilidad"),(BB119))))),"")</f>
        <v>1</v>
      </c>
      <c r="BC120" s="418" t="str">
        <f t="shared" ref="BC120:BC124" si="133">IF(BB120&lt;=20%, "Leve", IF(BB120&lt;=40%,"Menor", IF(BB120&lt;=60%,"Moderado",IF(BB120&lt;=80%,"Mayor","Catastrófico"))))</f>
        <v>Catastrófico</v>
      </c>
      <c r="BD120" s="417" t="str">
        <f>IF(AND(BA120&lt;&gt;"",BC120&lt;&gt;""),VLOOKUP(BA120&amp;BC120,'No Eliminar'!$P$3:$Q$27,2,FALSE),"")</f>
        <v>Extrema</v>
      </c>
      <c r="BE120" s="917"/>
      <c r="BF120" s="515" t="s">
        <v>870</v>
      </c>
      <c r="BG120" s="515" t="s">
        <v>869</v>
      </c>
      <c r="BH120" s="573" t="s">
        <v>606</v>
      </c>
      <c r="BI120" s="572">
        <v>44562</v>
      </c>
      <c r="BJ120" s="572">
        <v>44926</v>
      </c>
      <c r="BK120" s="181"/>
      <c r="BL120" s="914"/>
    </row>
    <row r="121" spans="2:64" s="407" customFormat="1" ht="146.25" customHeight="1" thickTop="1" thickBot="1" x14ac:dyDescent="0.35">
      <c r="B121" s="929"/>
      <c r="C121" s="1122"/>
      <c r="D121" s="881"/>
      <c r="E121" s="913"/>
      <c r="F121" s="877"/>
      <c r="G121" s="875"/>
      <c r="H121" s="889"/>
      <c r="I121" s="514" t="s">
        <v>1035</v>
      </c>
      <c r="J121" s="1125"/>
      <c r="K121" s="895"/>
      <c r="L121" s="889"/>
      <c r="M121" s="893"/>
      <c r="N121" s="891"/>
      <c r="O121" s="509" t="s">
        <v>53</v>
      </c>
      <c r="P121" s="509" t="s">
        <v>53</v>
      </c>
      <c r="Q121" s="509" t="s">
        <v>53</v>
      </c>
      <c r="R121" s="509" t="s">
        <v>53</v>
      </c>
      <c r="S121" s="509" t="s">
        <v>53</v>
      </c>
      <c r="T121" s="509" t="s">
        <v>53</v>
      </c>
      <c r="U121" s="509" t="s">
        <v>53</v>
      </c>
      <c r="V121" s="509" t="s">
        <v>54</v>
      </c>
      <c r="W121" s="509" t="s">
        <v>54</v>
      </c>
      <c r="X121" s="509" t="s">
        <v>53</v>
      </c>
      <c r="Y121" s="509" t="s">
        <v>53</v>
      </c>
      <c r="Z121" s="509" t="s">
        <v>53</v>
      </c>
      <c r="AA121" s="509" t="s">
        <v>53</v>
      </c>
      <c r="AB121" s="509" t="s">
        <v>53</v>
      </c>
      <c r="AC121" s="509" t="s">
        <v>53</v>
      </c>
      <c r="AD121" s="509" t="s">
        <v>54</v>
      </c>
      <c r="AE121" s="509" t="s">
        <v>53</v>
      </c>
      <c r="AF121" s="509" t="s">
        <v>53</v>
      </c>
      <c r="AG121" s="509" t="s">
        <v>54</v>
      </c>
      <c r="AH121" s="112"/>
      <c r="AI121" s="889"/>
      <c r="AJ121" s="112"/>
      <c r="AK121" s="887"/>
      <c r="AL121" s="907"/>
      <c r="AM121" s="920"/>
      <c r="AN121" s="809" t="s">
        <v>349</v>
      </c>
      <c r="AO121" s="316" t="s">
        <v>867</v>
      </c>
      <c r="AP121" s="476" t="s">
        <v>864</v>
      </c>
      <c r="AQ121" s="114" t="str">
        <f t="shared" si="128"/>
        <v>Probabilidad</v>
      </c>
      <c r="AR121" s="526" t="s">
        <v>61</v>
      </c>
      <c r="AS121" s="521">
        <f t="shared" si="129"/>
        <v>0.25</v>
      </c>
      <c r="AT121" s="526" t="s">
        <v>56</v>
      </c>
      <c r="AU121" s="521">
        <f t="shared" si="130"/>
        <v>0.15</v>
      </c>
      <c r="AV121" s="116">
        <f t="shared" si="131"/>
        <v>0.4</v>
      </c>
      <c r="AW121" s="526" t="s">
        <v>57</v>
      </c>
      <c r="AX121" s="526" t="s">
        <v>58</v>
      </c>
      <c r="AY121" s="526" t="s">
        <v>59</v>
      </c>
      <c r="AZ121" s="116">
        <f>IFERROR(IF(AND(AQ120="Probabilidad",AQ121="Probabilidad"),(AZ120-(+AZ120*AV121)),IF(AND(AQ120="Impacto",AQ121="Probabilidad"),(AZ119-(+AZ119*AV121)),IF(AQ121="Impacto",AZ120,""))),"")</f>
        <v>0.20159999999999997</v>
      </c>
      <c r="BA121" s="117" t="str">
        <f t="shared" si="132"/>
        <v>Baja</v>
      </c>
      <c r="BB121" s="116">
        <f>IFERROR(IF(AND(AQ120="Impacto",AQ121="Impacto"),(BB120-(+BB120*AV121)),IF(AND(AQ120="Impacto",AQ121="Probabilidad"),(BB120),IF(AND(AQ120="Probabilidad",AQ121="Impacto"),(BB120-(+BB120*AV121)),IF(AND(AQ120="Probabilidad",AQ121="Probabilidad"),(BB120))))),"")</f>
        <v>1</v>
      </c>
      <c r="BC121" s="117" t="str">
        <f t="shared" si="133"/>
        <v>Catastrófico</v>
      </c>
      <c r="BD121" s="524" t="str">
        <f>IF(AND(BA121&lt;&gt;"",BC121&lt;&gt;""),VLOOKUP(BA121&amp;BC121,'No Eliminar'!$P$3:$Q$27,2,FALSE),"")</f>
        <v>Extrema</v>
      </c>
      <c r="BE121" s="897"/>
      <c r="BF121" s="514" t="s">
        <v>871</v>
      </c>
      <c r="BG121" s="514" t="s">
        <v>869</v>
      </c>
      <c r="BH121" s="374" t="s">
        <v>402</v>
      </c>
      <c r="BI121" s="375">
        <v>44562</v>
      </c>
      <c r="BJ121" s="375">
        <v>44926</v>
      </c>
      <c r="BK121" s="182"/>
      <c r="BL121" s="903"/>
    </row>
    <row r="122" spans="2:64" s="407" customFormat="1" ht="186" customHeight="1" thickBot="1" x14ac:dyDescent="0.35">
      <c r="B122" s="929"/>
      <c r="C122" s="1122"/>
      <c r="D122" s="881"/>
      <c r="E122" s="878" t="s">
        <v>50</v>
      </c>
      <c r="F122" s="876" t="s">
        <v>304</v>
      </c>
      <c r="G122" s="874" t="s">
        <v>1036</v>
      </c>
      <c r="H122" s="888" t="s">
        <v>68</v>
      </c>
      <c r="I122" s="888" t="s">
        <v>1037</v>
      </c>
      <c r="J122" s="888" t="s">
        <v>1038</v>
      </c>
      <c r="K122" s="894" t="s">
        <v>102</v>
      </c>
      <c r="L122" s="888" t="s">
        <v>72</v>
      </c>
      <c r="M122" s="892" t="s">
        <v>90</v>
      </c>
      <c r="N122" s="890">
        <v>0.4</v>
      </c>
      <c r="O122" s="518" t="s">
        <v>53</v>
      </c>
      <c r="P122" s="518" t="s">
        <v>53</v>
      </c>
      <c r="Q122" s="518" t="s">
        <v>53</v>
      </c>
      <c r="R122" s="518" t="s">
        <v>53</v>
      </c>
      <c r="S122" s="518" t="s">
        <v>53</v>
      </c>
      <c r="T122" s="518" t="s">
        <v>53</v>
      </c>
      <c r="U122" s="518" t="s">
        <v>53</v>
      </c>
      <c r="V122" s="518" t="s">
        <v>54</v>
      </c>
      <c r="W122" s="518" t="s">
        <v>54</v>
      </c>
      <c r="X122" s="518" t="s">
        <v>53</v>
      </c>
      <c r="Y122" s="518" t="s">
        <v>53</v>
      </c>
      <c r="Z122" s="518" t="s">
        <v>53</v>
      </c>
      <c r="AA122" s="518" t="s">
        <v>53</v>
      </c>
      <c r="AB122" s="518" t="s">
        <v>53</v>
      </c>
      <c r="AC122" s="518" t="s">
        <v>53</v>
      </c>
      <c r="AD122" s="518" t="s">
        <v>54</v>
      </c>
      <c r="AE122" s="518" t="s">
        <v>53</v>
      </c>
      <c r="AF122" s="518" t="s">
        <v>53</v>
      </c>
      <c r="AG122" s="518" t="s">
        <v>54</v>
      </c>
      <c r="AH122" s="301"/>
      <c r="AI122" s="1126" t="s">
        <v>360</v>
      </c>
      <c r="AJ122" s="301"/>
      <c r="AK122" s="886" t="s">
        <v>1127</v>
      </c>
      <c r="AL122" s="906">
        <v>0.2</v>
      </c>
      <c r="AM122" s="918" t="s">
        <v>90</v>
      </c>
      <c r="AN122" s="808" t="s">
        <v>84</v>
      </c>
      <c r="AO122" s="1254" t="s">
        <v>1133</v>
      </c>
      <c r="AP122" s="574" t="s">
        <v>1131</v>
      </c>
      <c r="AQ122" s="136" t="str">
        <f t="shared" si="128"/>
        <v>Probabilidad</v>
      </c>
      <c r="AR122" s="619" t="s">
        <v>62</v>
      </c>
      <c r="AS122" s="615">
        <f t="shared" si="129"/>
        <v>0.15</v>
      </c>
      <c r="AT122" s="619" t="s">
        <v>56</v>
      </c>
      <c r="AU122" s="615">
        <f t="shared" si="130"/>
        <v>0.15</v>
      </c>
      <c r="AV122" s="105">
        <f t="shared" si="131"/>
        <v>0.3</v>
      </c>
      <c r="AW122" s="619" t="s">
        <v>73</v>
      </c>
      <c r="AX122" s="619" t="s">
        <v>65</v>
      </c>
      <c r="AY122" s="619" t="s">
        <v>59</v>
      </c>
      <c r="AZ122" s="105">
        <f>IFERROR(IF(AQ122="Probabilidad",(N122-(+N122*AV122)),IF(AQ122="Impacto",N122,"")),"")</f>
        <v>0.28000000000000003</v>
      </c>
      <c r="BA122" s="106" t="str">
        <f t="shared" si="132"/>
        <v>Baja</v>
      </c>
      <c r="BB122" s="105">
        <f t="shared" ref="BB122" si="134">IF(AQ122="Impacto",(AL122-(+AL122*AV122)),AL122)</f>
        <v>0.2</v>
      </c>
      <c r="BC122" s="106" t="str">
        <f t="shared" si="133"/>
        <v>Leve</v>
      </c>
      <c r="BD122" s="617" t="str">
        <f>IF(AND(BA122&lt;&gt;"",BC122&lt;&gt;""),VLOOKUP(BA122&amp;BC122,'No Eliminar'!$P$3:$Q$27,2,FALSE),"")</f>
        <v>Baja</v>
      </c>
      <c r="BE122" s="896" t="s">
        <v>115</v>
      </c>
      <c r="BF122" s="888" t="s">
        <v>1039</v>
      </c>
      <c r="BG122" s="888" t="s">
        <v>873</v>
      </c>
      <c r="BH122" s="898" t="s">
        <v>437</v>
      </c>
      <c r="BI122" s="900">
        <v>44621</v>
      </c>
      <c r="BJ122" s="900">
        <v>44926</v>
      </c>
      <c r="BK122" s="368"/>
      <c r="BL122" s="1128" t="s">
        <v>874</v>
      </c>
    </row>
    <row r="123" spans="2:64" s="407" customFormat="1" ht="186" customHeight="1" thickBot="1" x14ac:dyDescent="0.35">
      <c r="B123" s="929"/>
      <c r="C123" s="1122"/>
      <c r="D123" s="881"/>
      <c r="E123" s="913"/>
      <c r="F123" s="877"/>
      <c r="G123" s="875"/>
      <c r="H123" s="889"/>
      <c r="I123" s="889"/>
      <c r="J123" s="889"/>
      <c r="K123" s="895"/>
      <c r="L123" s="889"/>
      <c r="M123" s="893"/>
      <c r="N123" s="891"/>
      <c r="O123" s="610"/>
      <c r="P123" s="610"/>
      <c r="Q123" s="610"/>
      <c r="R123" s="610"/>
      <c r="S123" s="610"/>
      <c r="T123" s="610"/>
      <c r="U123" s="610"/>
      <c r="V123" s="610"/>
      <c r="W123" s="610"/>
      <c r="X123" s="610"/>
      <c r="Y123" s="610"/>
      <c r="Z123" s="610"/>
      <c r="AA123" s="610"/>
      <c r="AB123" s="610"/>
      <c r="AC123" s="610"/>
      <c r="AD123" s="610"/>
      <c r="AE123" s="610"/>
      <c r="AF123" s="610"/>
      <c r="AG123" s="610"/>
      <c r="AH123" s="301"/>
      <c r="AI123" s="1127"/>
      <c r="AJ123" s="301"/>
      <c r="AK123" s="887"/>
      <c r="AL123" s="907"/>
      <c r="AM123" s="920"/>
      <c r="AN123" s="809" t="s">
        <v>348</v>
      </c>
      <c r="AO123" s="1249" t="s">
        <v>1134</v>
      </c>
      <c r="AP123" s="476" t="s">
        <v>1132</v>
      </c>
      <c r="AQ123" s="646" t="str">
        <f t="shared" si="128"/>
        <v>Probabilidad</v>
      </c>
      <c r="AR123" s="597" t="s">
        <v>62</v>
      </c>
      <c r="AS123" s="595">
        <f t="shared" ref="AS123" si="135">IF(AR123="Preventivo", 25%, IF(AR123="Detectivo",15%, IF(AR123="Correctivo",10%,IF(AR123="No se tienen controles para aplicar al impacto","No Aplica",""))))</f>
        <v>0.15</v>
      </c>
      <c r="AT123" s="597" t="s">
        <v>56</v>
      </c>
      <c r="AU123" s="595">
        <f t="shared" ref="AU123" si="136">IF(AT123="Automático", 25%, IF(AT123="Manual",15%,IF(AT123="No Aplica", "No Aplica","")))</f>
        <v>0.15</v>
      </c>
      <c r="AV123" s="598">
        <f t="shared" ref="AV123" si="137">AS123+AU123</f>
        <v>0.3</v>
      </c>
      <c r="AW123" s="597" t="s">
        <v>73</v>
      </c>
      <c r="AX123" s="597" t="s">
        <v>65</v>
      </c>
      <c r="AY123" s="597" t="s">
        <v>59</v>
      </c>
      <c r="AZ123" s="141">
        <f>IFERROR(IF(AND(AQ122="Probabilidad",AQ123="Probabilidad"),(AZ122-(+AZ122*AV123)),IF(AQ123="Probabilidad",(N122-(+N122*AV123)),IF(AQ123="Impacto",AZ122,""))),"")</f>
        <v>0.19600000000000001</v>
      </c>
      <c r="BA123" s="599" t="str">
        <f t="shared" ref="BA123" si="138">IF(AZ123&lt;=20%, "Muy Baja", IF(AZ123&lt;=40%,"Baja", IF(AZ123&lt;=60%,"Media",IF(AZ123&lt;=80%,"Alta","Muy Alta"))))</f>
        <v>Muy Baja</v>
      </c>
      <c r="BB123" s="116">
        <f>IFERROR(IF(AND(AQ122="Impacto",AQ123="Impacto"),(BB122-(+BB122*AV123)),IF(AND(AQ122="Impacto",AQ123="Probabilidad"),(BB122),IF(AND(AQ122="Probabilidad",AQ123="Impacto"),(BB122-(+BB122*AV123)),IF(AND(AQ122="Probabilidad",AQ123="Probabilidad"),(BB122))))),"")</f>
        <v>0.2</v>
      </c>
      <c r="BC123" s="599" t="str">
        <f t="shared" ref="BC123" si="139">IF(BB123&lt;=20%, "Leve", IF(BB123&lt;=40%,"Menor", IF(BB123&lt;=60%,"Moderado",IF(BB123&lt;=80%,"Mayor","Catastrófico"))))</f>
        <v>Leve</v>
      </c>
      <c r="BD123" s="600" t="str">
        <f>IF(AND(BA123&lt;&gt;"",BC123&lt;&gt;""),VLOOKUP(BA123&amp;BC123,'No Eliminar'!$P$3:$Q$27,2,FALSE),"")</f>
        <v>Baja</v>
      </c>
      <c r="BE123" s="897"/>
      <c r="BF123" s="889"/>
      <c r="BG123" s="889"/>
      <c r="BH123" s="899"/>
      <c r="BI123" s="901"/>
      <c r="BJ123" s="901"/>
      <c r="BK123" s="647"/>
      <c r="BL123" s="1129"/>
    </row>
    <row r="124" spans="2:64" s="407" customFormat="1" ht="227.25" customHeight="1" thickBot="1" x14ac:dyDescent="0.35">
      <c r="B124" s="930"/>
      <c r="C124" s="1123"/>
      <c r="D124" s="882"/>
      <c r="E124" s="506" t="s">
        <v>50</v>
      </c>
      <c r="F124" s="844" t="s">
        <v>306</v>
      </c>
      <c r="G124" s="530" t="s">
        <v>1040</v>
      </c>
      <c r="H124" s="229" t="s">
        <v>68</v>
      </c>
      <c r="I124" s="580" t="s">
        <v>1041</v>
      </c>
      <c r="J124" s="580" t="s">
        <v>885</v>
      </c>
      <c r="K124" s="230" t="s">
        <v>102</v>
      </c>
      <c r="L124" s="229" t="s">
        <v>72</v>
      </c>
      <c r="M124" s="231" t="str">
        <f t="shared" ref="M124" si="140">IF(L124="Máximo 2 veces por año","Muy Baja", IF(L124="De 3 a 24 veces por año","Baja", IF(L124="De 24 a 500 veces por año","Media", IF(L124="De 500 veces al año y máximo 5000 veces por año","Alta",IF(L124="Más de 5000 veces por año","Muy Alta",";")))))</f>
        <v>Baja</v>
      </c>
      <c r="N124" s="232">
        <f t="shared" ref="N124" si="141">IF(M124="Muy Baja", 20%, IF(M124="Baja",40%, IF(M124="Media",60%, IF(M124="Alta",80%,IF(M124="Muy Alta",100%,"")))))</f>
        <v>0.4</v>
      </c>
      <c r="O124" s="233" t="s">
        <v>53</v>
      </c>
      <c r="P124" s="233" t="s">
        <v>53</v>
      </c>
      <c r="Q124" s="233" t="s">
        <v>53</v>
      </c>
      <c r="R124" s="233" t="s">
        <v>53</v>
      </c>
      <c r="S124" s="233" t="s">
        <v>53</v>
      </c>
      <c r="T124" s="233" t="s">
        <v>53</v>
      </c>
      <c r="U124" s="233" t="s">
        <v>53</v>
      </c>
      <c r="V124" s="233" t="s">
        <v>54</v>
      </c>
      <c r="W124" s="233" t="s">
        <v>54</v>
      </c>
      <c r="X124" s="233" t="s">
        <v>53</v>
      </c>
      <c r="Y124" s="233" t="s">
        <v>53</v>
      </c>
      <c r="Z124" s="233" t="s">
        <v>53</v>
      </c>
      <c r="AA124" s="233" t="s">
        <v>53</v>
      </c>
      <c r="AB124" s="233" t="s">
        <v>53</v>
      </c>
      <c r="AC124" s="233" t="s">
        <v>53</v>
      </c>
      <c r="AD124" s="233" t="s">
        <v>54</v>
      </c>
      <c r="AE124" s="233" t="s">
        <v>53</v>
      </c>
      <c r="AF124" s="233" t="s">
        <v>53</v>
      </c>
      <c r="AG124" s="233" t="s">
        <v>54</v>
      </c>
      <c r="AH124" s="234"/>
      <c r="AI124" s="229" t="s">
        <v>361</v>
      </c>
      <c r="AJ124" s="234"/>
      <c r="AK124" s="235" t="str">
        <f t="shared" ref="AK124" si="142">IF(AI124="Afectación menor a 10 SMLMV","Leve",IF(AI124="Entre 10 y 50 SMLMV","Menor",IF(AI124="Entre 50 y 100 SMLMV","Moderado",IF(AI124="Entre 100 y 500 SMLMV","Mayor",IF(AI124="Mayor a 500 SMLMV","Catastrófico",";")))))</f>
        <v>Menor</v>
      </c>
      <c r="AL124" s="236">
        <f t="shared" ref="AL124" si="143">IF(AK124="Leve", 20%, IF(AK124="Menor",40%, IF(AK124="Moderado",60%, IF(AK124="Mayor",80%,IF(AK124="Catastrófico",100%,"")))))</f>
        <v>0.4</v>
      </c>
      <c r="AM124" s="261" t="str">
        <f>IF(AND(M124&lt;&gt;"",AK124&lt;&gt;""),VLOOKUP(M124&amp;AK124,'No Eliminar'!$P$3:$Q$27,2,FALSE),"")</f>
        <v>Moderada</v>
      </c>
      <c r="AN124" s="809" t="s">
        <v>84</v>
      </c>
      <c r="AO124" s="1257" t="s">
        <v>886</v>
      </c>
      <c r="AP124" s="579" t="s">
        <v>887</v>
      </c>
      <c r="AQ124" s="356" t="str">
        <f t="shared" si="128"/>
        <v>Probabilidad</v>
      </c>
      <c r="AR124" s="238" t="s">
        <v>62</v>
      </c>
      <c r="AS124" s="236">
        <f t="shared" si="129"/>
        <v>0.15</v>
      </c>
      <c r="AT124" s="238" t="s">
        <v>56</v>
      </c>
      <c r="AU124" s="236">
        <f t="shared" si="130"/>
        <v>0.15</v>
      </c>
      <c r="AV124" s="239">
        <f t="shared" si="131"/>
        <v>0.3</v>
      </c>
      <c r="AW124" s="238" t="s">
        <v>57</v>
      </c>
      <c r="AX124" s="238" t="s">
        <v>58</v>
      </c>
      <c r="AY124" s="238" t="s">
        <v>59</v>
      </c>
      <c r="AZ124" s="239">
        <f>IFERROR(IF(AQ124="Probabilidad",(N124-(+N124*AV124)),IF(AQ124="Impacto",N124,"")),"")</f>
        <v>0.28000000000000003</v>
      </c>
      <c r="BA124" s="240" t="str">
        <f t="shared" si="132"/>
        <v>Baja</v>
      </c>
      <c r="BB124" s="239">
        <f>IF(AQ124="Impacto",(AL124-(+AL124*AV124)),AL124)</f>
        <v>0.4</v>
      </c>
      <c r="BC124" s="240" t="str">
        <f t="shared" si="133"/>
        <v>Menor</v>
      </c>
      <c r="BD124" s="241" t="str">
        <f>IF(AND(BA124&lt;&gt;"",BC124&lt;&gt;""),VLOOKUP(BA124&amp;BC124,'No Eliminar'!$P$3:$Q$27,2,FALSE),"")</f>
        <v>Moderada</v>
      </c>
      <c r="BE124" s="238" t="s">
        <v>60</v>
      </c>
      <c r="BF124" s="581" t="s">
        <v>888</v>
      </c>
      <c r="BG124" s="582" t="s">
        <v>879</v>
      </c>
      <c r="BH124" s="582" t="s">
        <v>402</v>
      </c>
      <c r="BI124" s="583">
        <v>44562</v>
      </c>
      <c r="BJ124" s="584">
        <v>44926</v>
      </c>
      <c r="BK124" s="303"/>
      <c r="BL124" s="244" t="s">
        <v>1135</v>
      </c>
    </row>
    <row r="125" spans="2:64" ht="215.25" customHeight="1" thickBot="1" x14ac:dyDescent="0.35">
      <c r="B125" s="928" t="s">
        <v>203</v>
      </c>
      <c r="C125" s="883" t="str">
        <f>VLOOKUP(B125,'No Eliminar'!B$3:D$18,2,FALSE)</f>
        <v>Asegurar la eficiente y oportuna adquisición, administración y suministro de bienes y servicios de acuerdo a las necesidades de los procesos del INPEC en atención a la normativa vigente.</v>
      </c>
      <c r="D125" s="880" t="str">
        <f>VLOOKUP(B125,'No Eliminar'!B$3:E$18,4,FALSE)</f>
        <v>Ejecutar la planeación institucional en el marco de los valores del servicio público.</v>
      </c>
      <c r="E125" s="989" t="s">
        <v>50</v>
      </c>
      <c r="F125" s="876" t="s">
        <v>308</v>
      </c>
      <c r="G125" s="874" t="s">
        <v>518</v>
      </c>
      <c r="H125" s="888" t="s">
        <v>68</v>
      </c>
      <c r="I125" s="535" t="s">
        <v>516</v>
      </c>
      <c r="J125" s="894" t="s">
        <v>517</v>
      </c>
      <c r="K125" s="894" t="s">
        <v>102</v>
      </c>
      <c r="L125" s="888" t="s">
        <v>64</v>
      </c>
      <c r="M125" s="892" t="str">
        <f t="shared" si="110"/>
        <v>Media</v>
      </c>
      <c r="N125" s="890">
        <f t="shared" si="111"/>
        <v>0.6</v>
      </c>
      <c r="O125" s="556" t="s">
        <v>53</v>
      </c>
      <c r="P125" s="556" t="s">
        <v>53</v>
      </c>
      <c r="Q125" s="556" t="s">
        <v>53</v>
      </c>
      <c r="R125" s="556" t="s">
        <v>53</v>
      </c>
      <c r="S125" s="556" t="s">
        <v>53</v>
      </c>
      <c r="T125" s="556" t="s">
        <v>53</v>
      </c>
      <c r="U125" s="556" t="s">
        <v>53</v>
      </c>
      <c r="V125" s="556" t="s">
        <v>54</v>
      </c>
      <c r="W125" s="556" t="s">
        <v>54</v>
      </c>
      <c r="X125" s="556" t="s">
        <v>53</v>
      </c>
      <c r="Y125" s="556" t="s">
        <v>53</v>
      </c>
      <c r="Z125" s="556" t="s">
        <v>53</v>
      </c>
      <c r="AA125" s="556" t="s">
        <v>53</v>
      </c>
      <c r="AB125" s="556" t="s">
        <v>53</v>
      </c>
      <c r="AC125" s="556" t="s">
        <v>53</v>
      </c>
      <c r="AD125" s="556" t="s">
        <v>54</v>
      </c>
      <c r="AE125" s="556" t="s">
        <v>53</v>
      </c>
      <c r="AF125" s="556" t="s">
        <v>53</v>
      </c>
      <c r="AG125" s="556" t="s">
        <v>54</v>
      </c>
      <c r="AH125" s="101"/>
      <c r="AI125" s="888" t="s">
        <v>361</v>
      </c>
      <c r="AJ125" s="101"/>
      <c r="AK125" s="886" t="str">
        <f t="shared" si="112"/>
        <v>Menor</v>
      </c>
      <c r="AL125" s="906">
        <f t="shared" si="113"/>
        <v>0.4</v>
      </c>
      <c r="AM125" s="918" t="str">
        <f>IF(AND(M125&lt;&gt;"",AK125&lt;&gt;""),VLOOKUP(M125&amp;AK125,'No Eliminar'!$P$3:$Q$27,2,FALSE),"")</f>
        <v>Moderada</v>
      </c>
      <c r="AN125" s="216" t="s">
        <v>84</v>
      </c>
      <c r="AO125" s="315" t="s">
        <v>1042</v>
      </c>
      <c r="AP125" s="450" t="s">
        <v>534</v>
      </c>
      <c r="AQ125" s="103" t="str">
        <f t="shared" si="104"/>
        <v>Probabilidad</v>
      </c>
      <c r="AR125" s="566" t="s">
        <v>62</v>
      </c>
      <c r="AS125" s="563">
        <f t="shared" si="105"/>
        <v>0.15</v>
      </c>
      <c r="AT125" s="566" t="s">
        <v>56</v>
      </c>
      <c r="AU125" s="563">
        <f t="shared" si="106"/>
        <v>0.15</v>
      </c>
      <c r="AV125" s="105">
        <f t="shared" si="107"/>
        <v>0.3</v>
      </c>
      <c r="AW125" s="566" t="s">
        <v>57</v>
      </c>
      <c r="AX125" s="566" t="s">
        <v>58</v>
      </c>
      <c r="AY125" s="566" t="s">
        <v>59</v>
      </c>
      <c r="AZ125" s="105">
        <f t="shared" si="114"/>
        <v>0.42</v>
      </c>
      <c r="BA125" s="106" t="str">
        <f t="shared" si="108"/>
        <v>Media</v>
      </c>
      <c r="BB125" s="105">
        <f>IF(AQ125="Impacto",(AL125-(+AL125*AV125)),AL125)</f>
        <v>0.4</v>
      </c>
      <c r="BC125" s="106" t="str">
        <f t="shared" si="109"/>
        <v>Menor</v>
      </c>
      <c r="BD125" s="565" t="str">
        <f>IF(AND(BA125&lt;&gt;"",BC125&lt;&gt;""),VLOOKUP(BA125&amp;BC125,'No Eliminar'!$P$3:$Q$27,2,FALSE),"")</f>
        <v>Moderada</v>
      </c>
      <c r="BE125" s="896" t="s">
        <v>60</v>
      </c>
      <c r="BF125" s="462" t="s">
        <v>900</v>
      </c>
      <c r="BG125" s="626" t="s">
        <v>621</v>
      </c>
      <c r="BH125" s="554" t="s">
        <v>437</v>
      </c>
      <c r="BI125" s="183">
        <v>44563</v>
      </c>
      <c r="BJ125" s="183">
        <v>44895</v>
      </c>
      <c r="BK125" s="462"/>
      <c r="BL125" s="902" t="s">
        <v>1043</v>
      </c>
    </row>
    <row r="126" spans="2:64" ht="137.25" customHeight="1" thickTop="1" thickBot="1" x14ac:dyDescent="0.35">
      <c r="B126" s="929"/>
      <c r="C126" s="884"/>
      <c r="D126" s="881"/>
      <c r="E126" s="941"/>
      <c r="F126" s="877"/>
      <c r="G126" s="910"/>
      <c r="H126" s="909"/>
      <c r="I126" s="627" t="s">
        <v>515</v>
      </c>
      <c r="J126" s="908"/>
      <c r="K126" s="908"/>
      <c r="L126" s="909"/>
      <c r="M126" s="925"/>
      <c r="N126" s="924"/>
      <c r="O126" s="543" t="s">
        <v>53</v>
      </c>
      <c r="P126" s="543" t="s">
        <v>53</v>
      </c>
      <c r="Q126" s="543" t="s">
        <v>53</v>
      </c>
      <c r="R126" s="543" t="s">
        <v>53</v>
      </c>
      <c r="S126" s="543" t="s">
        <v>53</v>
      </c>
      <c r="T126" s="543" t="s">
        <v>53</v>
      </c>
      <c r="U126" s="543" t="s">
        <v>53</v>
      </c>
      <c r="V126" s="543" t="s">
        <v>54</v>
      </c>
      <c r="W126" s="543" t="s">
        <v>54</v>
      </c>
      <c r="X126" s="543" t="s">
        <v>53</v>
      </c>
      <c r="Y126" s="543" t="s">
        <v>53</v>
      </c>
      <c r="Z126" s="543" t="s">
        <v>53</v>
      </c>
      <c r="AA126" s="543" t="s">
        <v>53</v>
      </c>
      <c r="AB126" s="543" t="s">
        <v>53</v>
      </c>
      <c r="AC126" s="543" t="s">
        <v>53</v>
      </c>
      <c r="AD126" s="543" t="s">
        <v>54</v>
      </c>
      <c r="AE126" s="543" t="s">
        <v>53</v>
      </c>
      <c r="AF126" s="543" t="s">
        <v>53</v>
      </c>
      <c r="AG126" s="543" t="s">
        <v>54</v>
      </c>
      <c r="AH126" s="125"/>
      <c r="AI126" s="909"/>
      <c r="AJ126" s="125"/>
      <c r="AK126" s="922"/>
      <c r="AL126" s="921"/>
      <c r="AM126" s="919"/>
      <c r="AN126" s="808" t="s">
        <v>348</v>
      </c>
      <c r="AO126" s="469" t="s">
        <v>1044</v>
      </c>
      <c r="AP126" s="544" t="s">
        <v>519</v>
      </c>
      <c r="AQ126" s="430" t="str">
        <f t="shared" si="104"/>
        <v>Probabilidad</v>
      </c>
      <c r="AR126" s="547" t="s">
        <v>61</v>
      </c>
      <c r="AS126" s="553">
        <f t="shared" si="105"/>
        <v>0.25</v>
      </c>
      <c r="AT126" s="547" t="s">
        <v>56</v>
      </c>
      <c r="AU126" s="553">
        <f t="shared" si="106"/>
        <v>0.15</v>
      </c>
      <c r="AV126" s="549">
        <f t="shared" si="107"/>
        <v>0.4</v>
      </c>
      <c r="AW126" s="547" t="s">
        <v>57</v>
      </c>
      <c r="AX126" s="547" t="s">
        <v>65</v>
      </c>
      <c r="AY126" s="547" t="s">
        <v>59</v>
      </c>
      <c r="AZ126" s="551">
        <f>IFERROR(IF(AND(AQ125="Probabilidad",AQ126="Probabilidad"),(AZ125-(+AZ125*AV126)),IF(AQ126="Probabilidad",(N125-(+N125*AV126)),IF(AQ126="Impacto",AZ125,""))),"")</f>
        <v>0.252</v>
      </c>
      <c r="BA126" s="548" t="str">
        <f t="shared" si="108"/>
        <v>Baja</v>
      </c>
      <c r="BB126" s="549">
        <f>IFERROR(IF(AND(AQ125="Impacto",AQ126="Impacto"),(BB125-(+BB125*AV126)),IF(AND(AQ125="Impacto",AQ126="Probabilidad"),(BB125),IF(AND(AQ125="Probabilidad",AQ126="Impacto"),(BB125-(+BB125*AV126)),IF(AND(AQ125="Probabilidad",AQ126="Probabilidad"),(BB125))))),"")</f>
        <v>0.4</v>
      </c>
      <c r="BC126" s="548" t="str">
        <f t="shared" si="109"/>
        <v>Menor</v>
      </c>
      <c r="BD126" s="550" t="str">
        <f>IF(AND(BA126&lt;&gt;"",BC126&lt;&gt;""),VLOOKUP(BA126&amp;BC126,'No Eliminar'!$P$3:$Q$27,2,FALSE),"")</f>
        <v>Moderada</v>
      </c>
      <c r="BE126" s="917"/>
      <c r="BF126" s="458" t="s">
        <v>901</v>
      </c>
      <c r="BG126" s="545" t="s">
        <v>902</v>
      </c>
      <c r="BH126" s="545" t="s">
        <v>903</v>
      </c>
      <c r="BI126" s="560">
        <v>44563</v>
      </c>
      <c r="BJ126" s="560">
        <v>44895</v>
      </c>
      <c r="BK126" s="458"/>
      <c r="BL126" s="914"/>
    </row>
    <row r="127" spans="2:64" s="407" customFormat="1" ht="93.75" customHeight="1" thickBot="1" x14ac:dyDescent="0.35">
      <c r="B127" s="929"/>
      <c r="C127" s="884"/>
      <c r="D127" s="881"/>
      <c r="E127" s="878" t="s">
        <v>50</v>
      </c>
      <c r="F127" s="911" t="s">
        <v>309</v>
      </c>
      <c r="G127" s="1024" t="s">
        <v>1045</v>
      </c>
      <c r="H127" s="888" t="s">
        <v>68</v>
      </c>
      <c r="I127" s="894" t="s">
        <v>904</v>
      </c>
      <c r="J127" s="894" t="s">
        <v>905</v>
      </c>
      <c r="K127" s="894" t="s">
        <v>102</v>
      </c>
      <c r="L127" s="888" t="s">
        <v>64</v>
      </c>
      <c r="M127" s="892" t="str">
        <f t="shared" ref="M127:M134" si="144">IF(L127="Máximo 2 veces por año","Muy Baja", IF(L127="De 3 a 24 veces por año","Baja", IF(L127="De 24 a 500 veces por año","Media", IF(L127="De 500 veces al año y máximo 5000 veces por año","Alta",IF(L127="Más de 5000 veces por año","Muy Alta",";")))))</f>
        <v>Media</v>
      </c>
      <c r="N127" s="890">
        <f t="shared" ref="N127:N134" si="145">IF(M127="Muy Baja", 20%, IF(M127="Baja",40%, IF(M127="Media",60%, IF(M127="Alta",80%,IF(M127="Muy Alta",100%,"")))))</f>
        <v>0.6</v>
      </c>
      <c r="O127" s="556" t="s">
        <v>53</v>
      </c>
      <c r="P127" s="556" t="s">
        <v>53</v>
      </c>
      <c r="Q127" s="556" t="s">
        <v>53</v>
      </c>
      <c r="R127" s="556" t="s">
        <v>53</v>
      </c>
      <c r="S127" s="556" t="s">
        <v>53</v>
      </c>
      <c r="T127" s="556" t="s">
        <v>53</v>
      </c>
      <c r="U127" s="556" t="s">
        <v>53</v>
      </c>
      <c r="V127" s="556" t="s">
        <v>54</v>
      </c>
      <c r="W127" s="556" t="s">
        <v>54</v>
      </c>
      <c r="X127" s="556" t="s">
        <v>53</v>
      </c>
      <c r="Y127" s="556" t="s">
        <v>53</v>
      </c>
      <c r="Z127" s="556" t="s">
        <v>53</v>
      </c>
      <c r="AA127" s="556" t="s">
        <v>53</v>
      </c>
      <c r="AB127" s="556" t="s">
        <v>53</v>
      </c>
      <c r="AC127" s="556" t="s">
        <v>53</v>
      </c>
      <c r="AD127" s="556" t="s">
        <v>54</v>
      </c>
      <c r="AE127" s="556" t="s">
        <v>53</v>
      </c>
      <c r="AF127" s="556" t="s">
        <v>53</v>
      </c>
      <c r="AG127" s="556" t="s">
        <v>54</v>
      </c>
      <c r="AH127" s="101"/>
      <c r="AI127" s="888" t="s">
        <v>362</v>
      </c>
      <c r="AJ127" s="101"/>
      <c r="AK127" s="886" t="str">
        <f t="shared" ref="AK127:AK134" si="146">IF(AI127="Afectación menor a 10 SMLMV","Leve",IF(AI127="Entre 10 y 50 SMLMV","Menor",IF(AI127="Entre 50 y 100 SMLMV","Moderado",IF(AI127="Entre 100 y 500 SMLMV","Mayor",IF(AI127="Mayor a 500 SMLMV","Catastrófico",";")))))</f>
        <v>Moderado</v>
      </c>
      <c r="AL127" s="906">
        <f t="shared" ref="AL127:AL134" si="147">IF(AK127="Leve", 20%, IF(AK127="Menor",40%, IF(AK127="Moderado",60%, IF(AK127="Mayor",80%,IF(AK127="Catastrófico",100%,"")))))</f>
        <v>0.6</v>
      </c>
      <c r="AM127" s="918" t="str">
        <f>IF(AND(M127&lt;&gt;"",AK127&lt;&gt;""),VLOOKUP(M127&amp;AK127,'No Eliminar'!$P$3:$Q$27,2,FALSE),"")</f>
        <v>Moderada</v>
      </c>
      <c r="AN127" s="809" t="s">
        <v>84</v>
      </c>
      <c r="AO127" s="1249" t="s">
        <v>908</v>
      </c>
      <c r="AP127" s="450" t="s">
        <v>509</v>
      </c>
      <c r="AQ127" s="103" t="str">
        <f t="shared" si="104"/>
        <v>Probabilidad</v>
      </c>
      <c r="AR127" s="566" t="s">
        <v>62</v>
      </c>
      <c r="AS127" s="563">
        <f t="shared" ref="AS127:AS134" si="148">IF(AR127="Preventivo", 25%, IF(AR127="Detectivo",15%, IF(AR127="Correctivo",10%,IF(AR127="No se tienen controles para aplicar al impacto","No Aplica",""))))</f>
        <v>0.15</v>
      </c>
      <c r="AT127" s="566" t="s">
        <v>56</v>
      </c>
      <c r="AU127" s="563">
        <f t="shared" ref="AU127:AU134" si="149">IF(AT127="Automático", 25%, IF(AT127="Manual",15%,IF(AT127="No Aplica", "No Aplica","")))</f>
        <v>0.15</v>
      </c>
      <c r="AV127" s="105">
        <f t="shared" ref="AV127:AV134" si="150">AS127+AU127</f>
        <v>0.3</v>
      </c>
      <c r="AW127" s="566" t="s">
        <v>57</v>
      </c>
      <c r="AX127" s="566" t="s">
        <v>65</v>
      </c>
      <c r="AY127" s="566" t="s">
        <v>59</v>
      </c>
      <c r="AZ127" s="105">
        <f t="shared" ref="AZ127" si="151">IFERROR(IF(AQ127="Probabilidad",(N127-(+N127*AV127)),IF(AQ127="Impacto",N127,"")),"")</f>
        <v>0.42</v>
      </c>
      <c r="BA127" s="106" t="str">
        <f t="shared" ref="BA127:BA134" si="152">IF(AZ127&lt;=20%, "Muy Baja", IF(AZ127&lt;=40%,"Baja", IF(AZ127&lt;=60%,"Media",IF(AZ127&lt;=80%,"Alta","Muy Alta"))))</f>
        <v>Media</v>
      </c>
      <c r="BB127" s="105">
        <f>IF(AQ127="Impacto",(AL127-(+AL127*AV127)),AL127)</f>
        <v>0.6</v>
      </c>
      <c r="BC127" s="106" t="str">
        <f t="shared" ref="BC127:BC134" si="153">IF(BB127&lt;=20%, "Leve", IF(BB127&lt;=40%,"Menor", IF(BB127&lt;=60%,"Moderado",IF(BB127&lt;=80%,"Mayor","Catastrófico"))))</f>
        <v>Moderado</v>
      </c>
      <c r="BD127" s="565" t="str">
        <f>IF(AND(BA127&lt;&gt;"",BC127&lt;&gt;""),VLOOKUP(BA127&amp;BC127,'No Eliminar'!$P$3:$Q$27,2,FALSE),"")</f>
        <v>Moderada</v>
      </c>
      <c r="BE127" s="896" t="s">
        <v>60</v>
      </c>
      <c r="BF127" s="945" t="s">
        <v>1046</v>
      </c>
      <c r="BG127" s="888" t="s">
        <v>909</v>
      </c>
      <c r="BH127" s="888" t="s">
        <v>910</v>
      </c>
      <c r="BI127" s="935">
        <v>44563</v>
      </c>
      <c r="BJ127" s="935">
        <v>44926</v>
      </c>
      <c r="BK127" s="462"/>
      <c r="BL127" s="902" t="s">
        <v>1047</v>
      </c>
    </row>
    <row r="128" spans="2:64" s="407" customFormat="1" ht="66.75" thickBot="1" x14ac:dyDescent="0.35">
      <c r="B128" s="929"/>
      <c r="C128" s="884"/>
      <c r="D128" s="881"/>
      <c r="E128" s="913"/>
      <c r="F128" s="877"/>
      <c r="G128" s="1025"/>
      <c r="H128" s="889"/>
      <c r="I128" s="895"/>
      <c r="J128" s="895"/>
      <c r="K128" s="895"/>
      <c r="L128" s="889"/>
      <c r="M128" s="893"/>
      <c r="N128" s="891"/>
      <c r="O128" s="557" t="s">
        <v>53</v>
      </c>
      <c r="P128" s="557" t="s">
        <v>53</v>
      </c>
      <c r="Q128" s="557" t="s">
        <v>53</v>
      </c>
      <c r="R128" s="557" t="s">
        <v>53</v>
      </c>
      <c r="S128" s="557" t="s">
        <v>53</v>
      </c>
      <c r="T128" s="557" t="s">
        <v>53</v>
      </c>
      <c r="U128" s="557" t="s">
        <v>53</v>
      </c>
      <c r="V128" s="557" t="s">
        <v>54</v>
      </c>
      <c r="W128" s="557" t="s">
        <v>54</v>
      </c>
      <c r="X128" s="557" t="s">
        <v>53</v>
      </c>
      <c r="Y128" s="557" t="s">
        <v>53</v>
      </c>
      <c r="Z128" s="557" t="s">
        <v>53</v>
      </c>
      <c r="AA128" s="557" t="s">
        <v>53</v>
      </c>
      <c r="AB128" s="557" t="s">
        <v>53</v>
      </c>
      <c r="AC128" s="557" t="s">
        <v>53</v>
      </c>
      <c r="AD128" s="557" t="s">
        <v>54</v>
      </c>
      <c r="AE128" s="557" t="s">
        <v>53</v>
      </c>
      <c r="AF128" s="557" t="s">
        <v>53</v>
      </c>
      <c r="AG128" s="557" t="s">
        <v>54</v>
      </c>
      <c r="AH128" s="112"/>
      <c r="AI128" s="889"/>
      <c r="AJ128" s="112"/>
      <c r="AK128" s="887"/>
      <c r="AL128" s="907"/>
      <c r="AM128" s="920"/>
      <c r="AN128" s="808" t="s">
        <v>348</v>
      </c>
      <c r="AO128" s="629" t="s">
        <v>907</v>
      </c>
      <c r="AP128" s="544" t="s">
        <v>906</v>
      </c>
      <c r="AQ128" s="430" t="str">
        <f t="shared" ref="AQ128:AQ133" si="154">IF(AR128="Preventivo","Probabilidad",IF(AR128="Detectivo","Probabilidad","Impacto"))</f>
        <v>Probabilidad</v>
      </c>
      <c r="AR128" s="547" t="s">
        <v>62</v>
      </c>
      <c r="AS128" s="553">
        <f t="shared" ref="AS128:AS133" si="155">IF(AR128="Preventivo", 25%, IF(AR128="Detectivo",15%, IF(AR128="Correctivo",10%,IF(AR128="No se tienen controles para aplicar al impacto","No Aplica",""))))</f>
        <v>0.15</v>
      </c>
      <c r="AT128" s="547" t="s">
        <v>56</v>
      </c>
      <c r="AU128" s="553">
        <f t="shared" ref="AU128:AU133" si="156">IF(AT128="Automático", 25%, IF(AT128="Manual",15%,IF(AT128="No Aplica", "No Aplica","")))</f>
        <v>0.15</v>
      </c>
      <c r="AV128" s="549">
        <f t="shared" ref="AV128:AV133" si="157">AS128+AU128</f>
        <v>0.3</v>
      </c>
      <c r="AW128" s="547" t="s">
        <v>57</v>
      </c>
      <c r="AX128" s="547" t="s">
        <v>65</v>
      </c>
      <c r="AY128" s="547" t="s">
        <v>59</v>
      </c>
      <c r="AZ128" s="551">
        <f>IFERROR(IF(AND(AQ127="Probabilidad",AQ128="Probabilidad"),(AZ127-(+AZ127*AV128)),IF(AQ128="Probabilidad",(N127-(+N127*AV128)),IF(AQ128="Impacto",AZ127,""))),"")</f>
        <v>0.29399999999999998</v>
      </c>
      <c r="BA128" s="548" t="str">
        <f t="shared" ref="BA128:BA133" si="158">IF(AZ128&lt;=20%, "Muy Baja", IF(AZ128&lt;=40%,"Baja", IF(AZ128&lt;=60%,"Media",IF(AZ128&lt;=80%,"Alta","Muy Alta"))))</f>
        <v>Baja</v>
      </c>
      <c r="BB128" s="549">
        <f>IFERROR(IF(AND(AQ127="Impacto",AQ128="Impacto"),(BB127-(+BB127*AV128)),IF(AND(AQ127="Impacto",AQ128="Probabilidad"),(BB127),IF(AND(AQ127="Probabilidad",AQ128="Impacto"),(BB127-(+BB127*AV128)),IF(AND(AQ127="Probabilidad",AQ128="Probabilidad"),(BB127))))),"")</f>
        <v>0.6</v>
      </c>
      <c r="BC128" s="548" t="str">
        <f t="shared" ref="BC128:BC133" si="159">IF(BB128&lt;=20%, "Leve", IF(BB128&lt;=40%,"Menor", IF(BB128&lt;=60%,"Moderado",IF(BB128&lt;=80%,"Mayor","Catastrófico"))))</f>
        <v>Moderado</v>
      </c>
      <c r="BD128" s="550" t="str">
        <f>IF(AND(BA128&lt;&gt;"",BC128&lt;&gt;""),VLOOKUP(BA128&amp;BC128,'No Eliminar'!$P$3:$Q$27,2,FALSE),"")</f>
        <v>Moderada</v>
      </c>
      <c r="BE128" s="917"/>
      <c r="BF128" s="949"/>
      <c r="BG128" s="909"/>
      <c r="BH128" s="909"/>
      <c r="BI128" s="936"/>
      <c r="BJ128" s="936"/>
      <c r="BK128" s="458"/>
      <c r="BL128" s="914"/>
    </row>
    <row r="129" spans="2:64" s="407" customFormat="1" ht="148.5" customHeight="1" thickBot="1" x14ac:dyDescent="0.35">
      <c r="B129" s="929"/>
      <c r="C129" s="884"/>
      <c r="D129" s="881"/>
      <c r="E129" s="878" t="s">
        <v>50</v>
      </c>
      <c r="F129" s="911" t="s">
        <v>310</v>
      </c>
      <c r="G129" s="1269" t="s">
        <v>1048</v>
      </c>
      <c r="H129" s="888" t="s">
        <v>68</v>
      </c>
      <c r="I129" s="948" t="s">
        <v>911</v>
      </c>
      <c r="J129" s="948" t="s">
        <v>912</v>
      </c>
      <c r="K129" s="894" t="s">
        <v>102</v>
      </c>
      <c r="L129" s="888" t="s">
        <v>64</v>
      </c>
      <c r="M129" s="892" t="str">
        <f t="shared" ref="M129:M131" si="160">IF(L129="Máximo 2 veces por año","Muy Baja", IF(L129="De 3 a 24 veces por año","Baja", IF(L129="De 24 a 500 veces por año","Media", IF(L129="De 500 veces al año y máximo 5000 veces por año","Alta",IF(L129="Más de 5000 veces por año","Muy Alta",";")))))</f>
        <v>Media</v>
      </c>
      <c r="N129" s="890">
        <f t="shared" ref="N129:N131" si="161">IF(M129="Muy Baja", 20%, IF(M129="Baja",40%, IF(M129="Media",60%, IF(M129="Alta",80%,IF(M129="Muy Alta",100%,"")))))</f>
        <v>0.6</v>
      </c>
      <c r="O129" s="561" t="s">
        <v>53</v>
      </c>
      <c r="P129" s="561" t="s">
        <v>53</v>
      </c>
      <c r="Q129" s="561" t="s">
        <v>53</v>
      </c>
      <c r="R129" s="561" t="s">
        <v>53</v>
      </c>
      <c r="S129" s="561" t="s">
        <v>53</v>
      </c>
      <c r="T129" s="561" t="s">
        <v>53</v>
      </c>
      <c r="U129" s="561" t="s">
        <v>53</v>
      </c>
      <c r="V129" s="561" t="s">
        <v>54</v>
      </c>
      <c r="W129" s="561" t="s">
        <v>54</v>
      </c>
      <c r="X129" s="561" t="s">
        <v>53</v>
      </c>
      <c r="Y129" s="561" t="s">
        <v>53</v>
      </c>
      <c r="Z129" s="561" t="s">
        <v>53</v>
      </c>
      <c r="AA129" s="561" t="s">
        <v>53</v>
      </c>
      <c r="AB129" s="561" t="s">
        <v>53</v>
      </c>
      <c r="AC129" s="561" t="s">
        <v>53</v>
      </c>
      <c r="AD129" s="561" t="s">
        <v>54</v>
      </c>
      <c r="AE129" s="561" t="s">
        <v>53</v>
      </c>
      <c r="AF129" s="561" t="s">
        <v>53</v>
      </c>
      <c r="AG129" s="561" t="s">
        <v>54</v>
      </c>
      <c r="AH129" s="92"/>
      <c r="AI129" s="888" t="s">
        <v>362</v>
      </c>
      <c r="AJ129" s="92"/>
      <c r="AK129" s="886" t="str">
        <f t="shared" ref="AK129:AK131" si="162">IF(AI129="Afectación menor a 10 SMLMV","Leve",IF(AI129="Entre 10 y 50 SMLMV","Menor",IF(AI129="Entre 50 y 100 SMLMV","Moderado",IF(AI129="Entre 100 y 500 SMLMV","Mayor",IF(AI129="Mayor a 500 SMLMV","Catastrófico",";")))))</f>
        <v>Moderado</v>
      </c>
      <c r="AL129" s="906">
        <f t="shared" ref="AL129:AL131" si="163">IF(AK129="Leve", 20%, IF(AK129="Menor",40%, IF(AK129="Moderado",60%, IF(AK129="Mayor",80%,IF(AK129="Catastrófico",100%,"")))))</f>
        <v>0.6</v>
      </c>
      <c r="AM129" s="918" t="str">
        <f>IF(AND(M129&lt;&gt;"",AK129&lt;&gt;""),VLOOKUP(M129&amp;AK129,'No Eliminar'!$P$3:$Q$27,2,FALSE),"")</f>
        <v>Moderada</v>
      </c>
      <c r="AN129" s="809" t="s">
        <v>84</v>
      </c>
      <c r="AO129" s="630" t="s">
        <v>914</v>
      </c>
      <c r="AP129" s="450" t="s">
        <v>913</v>
      </c>
      <c r="AQ129" s="103" t="str">
        <f t="shared" si="154"/>
        <v>Probabilidad</v>
      </c>
      <c r="AR129" s="566" t="s">
        <v>61</v>
      </c>
      <c r="AS129" s="563">
        <f t="shared" si="155"/>
        <v>0.25</v>
      </c>
      <c r="AT129" s="566" t="s">
        <v>56</v>
      </c>
      <c r="AU129" s="563">
        <f t="shared" si="156"/>
        <v>0.15</v>
      </c>
      <c r="AV129" s="105">
        <f t="shared" si="157"/>
        <v>0.4</v>
      </c>
      <c r="AW129" s="566" t="s">
        <v>57</v>
      </c>
      <c r="AX129" s="566" t="s">
        <v>65</v>
      </c>
      <c r="AY129" s="566" t="s">
        <v>59</v>
      </c>
      <c r="AZ129" s="105">
        <f t="shared" ref="AZ129:AZ131" si="164">IFERROR(IF(AQ129="Probabilidad",(N129-(+N129*AV129)),IF(AQ129="Impacto",N129,"")),"")</f>
        <v>0.36</v>
      </c>
      <c r="BA129" s="106" t="str">
        <f t="shared" si="158"/>
        <v>Baja</v>
      </c>
      <c r="BB129" s="105">
        <f>IF(AQ129="Impacto",(AL129-(+AL129*AV129)),AL129)</f>
        <v>0.6</v>
      </c>
      <c r="BC129" s="106" t="str">
        <f t="shared" si="159"/>
        <v>Moderado</v>
      </c>
      <c r="BD129" s="565" t="str">
        <f>IF(AND(BA129&lt;&gt;"",BC129&lt;&gt;""),VLOOKUP(BA129&amp;BC129,'No Eliminar'!$P$3:$Q$27,2,FALSE),"")</f>
        <v>Moderada</v>
      </c>
      <c r="BE129" s="896" t="s">
        <v>119</v>
      </c>
      <c r="BF129" s="945" t="s">
        <v>1049</v>
      </c>
      <c r="BG129" s="945" t="s">
        <v>1050</v>
      </c>
      <c r="BH129" s="888" t="s">
        <v>402</v>
      </c>
      <c r="BI129" s="935">
        <v>44593</v>
      </c>
      <c r="BJ129" s="935">
        <v>44895</v>
      </c>
      <c r="BK129" s="462"/>
      <c r="BL129" s="950" t="s">
        <v>916</v>
      </c>
    </row>
    <row r="130" spans="2:64" s="407" customFormat="1" ht="90.75" customHeight="1" thickBot="1" x14ac:dyDescent="0.35">
      <c r="B130" s="929"/>
      <c r="C130" s="884"/>
      <c r="D130" s="881"/>
      <c r="E130" s="913"/>
      <c r="F130" s="877"/>
      <c r="G130" s="1046"/>
      <c r="H130" s="909"/>
      <c r="I130" s="908"/>
      <c r="J130" s="908"/>
      <c r="K130" s="908"/>
      <c r="L130" s="909"/>
      <c r="M130" s="925"/>
      <c r="N130" s="924"/>
      <c r="O130" s="543" t="s">
        <v>53</v>
      </c>
      <c r="P130" s="543" t="s">
        <v>53</v>
      </c>
      <c r="Q130" s="543" t="s">
        <v>53</v>
      </c>
      <c r="R130" s="543" t="s">
        <v>53</v>
      </c>
      <c r="S130" s="543" t="s">
        <v>53</v>
      </c>
      <c r="T130" s="543" t="s">
        <v>53</v>
      </c>
      <c r="U130" s="543" t="s">
        <v>53</v>
      </c>
      <c r="V130" s="543" t="s">
        <v>54</v>
      </c>
      <c r="W130" s="543" t="s">
        <v>54</v>
      </c>
      <c r="X130" s="543" t="s">
        <v>53</v>
      </c>
      <c r="Y130" s="543" t="s">
        <v>53</v>
      </c>
      <c r="Z130" s="543" t="s">
        <v>53</v>
      </c>
      <c r="AA130" s="543" t="s">
        <v>53</v>
      </c>
      <c r="AB130" s="543" t="s">
        <v>53</v>
      </c>
      <c r="AC130" s="543" t="s">
        <v>53</v>
      </c>
      <c r="AD130" s="543" t="s">
        <v>54</v>
      </c>
      <c r="AE130" s="543" t="s">
        <v>53</v>
      </c>
      <c r="AF130" s="543" t="s">
        <v>53</v>
      </c>
      <c r="AG130" s="543" t="s">
        <v>54</v>
      </c>
      <c r="AH130" s="125"/>
      <c r="AI130" s="909"/>
      <c r="AJ130" s="125"/>
      <c r="AK130" s="922"/>
      <c r="AL130" s="921"/>
      <c r="AM130" s="919"/>
      <c r="AN130" s="633" t="s">
        <v>348</v>
      </c>
      <c r="AO130" s="629" t="s">
        <v>915</v>
      </c>
      <c r="AP130" s="544" t="s">
        <v>913</v>
      </c>
      <c r="AQ130" s="430" t="str">
        <f t="shared" si="154"/>
        <v>Probabilidad</v>
      </c>
      <c r="AR130" s="547" t="s">
        <v>61</v>
      </c>
      <c r="AS130" s="553">
        <f t="shared" si="155"/>
        <v>0.25</v>
      </c>
      <c r="AT130" s="547" t="s">
        <v>56</v>
      </c>
      <c r="AU130" s="553">
        <f t="shared" si="156"/>
        <v>0.15</v>
      </c>
      <c r="AV130" s="549">
        <f t="shared" si="157"/>
        <v>0.4</v>
      </c>
      <c r="AW130" s="547" t="s">
        <v>57</v>
      </c>
      <c r="AX130" s="547" t="s">
        <v>65</v>
      </c>
      <c r="AY130" s="547" t="s">
        <v>59</v>
      </c>
      <c r="AZ130" s="551">
        <f>IFERROR(IF(AND(AQ129="Probabilidad",AQ130="Probabilidad"),(AZ129-(+AZ129*AV130)),IF(AQ130="Probabilidad",(N129-(+N129*AV130)),IF(AQ130="Impacto",AZ129,""))),"")</f>
        <v>0.216</v>
      </c>
      <c r="BA130" s="548" t="str">
        <f t="shared" si="158"/>
        <v>Baja</v>
      </c>
      <c r="BB130" s="549">
        <f>IFERROR(IF(AND(AQ129="Impacto",AQ130="Impacto"),(BB129-(+BB129*AV130)),IF(AND(AQ129="Impacto",AQ130="Probabilidad"),(BB129),IF(AND(AQ129="Probabilidad",AQ130="Impacto"),(BB129-(+BB129*AV130)),IF(AND(AQ129="Probabilidad",AQ130="Probabilidad"),(BB129))))),"")</f>
        <v>0.6</v>
      </c>
      <c r="BC130" s="548" t="str">
        <f t="shared" si="159"/>
        <v>Moderado</v>
      </c>
      <c r="BD130" s="550" t="str">
        <f>IF(AND(BA130&lt;&gt;"",BC130&lt;&gt;""),VLOOKUP(BA130&amp;BC130,'No Eliminar'!$P$3:$Q$27,2,FALSE),"")</f>
        <v>Moderada</v>
      </c>
      <c r="BE130" s="917"/>
      <c r="BF130" s="949"/>
      <c r="BG130" s="949"/>
      <c r="BH130" s="909"/>
      <c r="BI130" s="936"/>
      <c r="BJ130" s="936"/>
      <c r="BK130" s="458"/>
      <c r="BL130" s="951"/>
    </row>
    <row r="131" spans="2:64" s="407" customFormat="1" ht="168.75" customHeight="1" thickBot="1" x14ac:dyDescent="0.35">
      <c r="B131" s="929"/>
      <c r="C131" s="884"/>
      <c r="D131" s="881"/>
      <c r="E131" s="878" t="s">
        <v>50</v>
      </c>
      <c r="F131" s="876" t="s">
        <v>312</v>
      </c>
      <c r="G131" s="1024" t="s">
        <v>1051</v>
      </c>
      <c r="H131" s="888" t="s">
        <v>68</v>
      </c>
      <c r="I131" s="888" t="s">
        <v>912</v>
      </c>
      <c r="J131" s="888" t="s">
        <v>918</v>
      </c>
      <c r="K131" s="894" t="s">
        <v>102</v>
      </c>
      <c r="L131" s="888" t="s">
        <v>72</v>
      </c>
      <c r="M131" s="892" t="str">
        <f t="shared" si="160"/>
        <v>Baja</v>
      </c>
      <c r="N131" s="890">
        <f t="shared" si="161"/>
        <v>0.4</v>
      </c>
      <c r="O131" s="556" t="s">
        <v>53</v>
      </c>
      <c r="P131" s="556" t="s">
        <v>53</v>
      </c>
      <c r="Q131" s="556" t="s">
        <v>53</v>
      </c>
      <c r="R131" s="556" t="s">
        <v>53</v>
      </c>
      <c r="S131" s="556" t="s">
        <v>53</v>
      </c>
      <c r="T131" s="556" t="s">
        <v>53</v>
      </c>
      <c r="U131" s="556" t="s">
        <v>53</v>
      </c>
      <c r="V131" s="556" t="s">
        <v>54</v>
      </c>
      <c r="W131" s="556" t="s">
        <v>54</v>
      </c>
      <c r="X131" s="556" t="s">
        <v>53</v>
      </c>
      <c r="Y131" s="556" t="s">
        <v>53</v>
      </c>
      <c r="Z131" s="556" t="s">
        <v>53</v>
      </c>
      <c r="AA131" s="556" t="s">
        <v>53</v>
      </c>
      <c r="AB131" s="556" t="s">
        <v>53</v>
      </c>
      <c r="AC131" s="556" t="s">
        <v>53</v>
      </c>
      <c r="AD131" s="556" t="s">
        <v>54</v>
      </c>
      <c r="AE131" s="556" t="s">
        <v>53</v>
      </c>
      <c r="AF131" s="556" t="s">
        <v>53</v>
      </c>
      <c r="AG131" s="556" t="s">
        <v>54</v>
      </c>
      <c r="AH131" s="101"/>
      <c r="AI131" s="888" t="s">
        <v>362</v>
      </c>
      <c r="AJ131" s="101"/>
      <c r="AK131" s="886" t="str">
        <f t="shared" si="162"/>
        <v>Moderado</v>
      </c>
      <c r="AL131" s="906">
        <f t="shared" si="163"/>
        <v>0.6</v>
      </c>
      <c r="AM131" s="918" t="str">
        <f>IF(AND(M131&lt;&gt;"",AK131&lt;&gt;""),VLOOKUP(M131&amp;AK131,'No Eliminar'!$P$3:$Q$27,2,FALSE),"")</f>
        <v>Moderada</v>
      </c>
      <c r="AN131" s="808" t="s">
        <v>84</v>
      </c>
      <c r="AO131" s="628" t="s">
        <v>922</v>
      </c>
      <c r="AP131" s="450" t="s">
        <v>919</v>
      </c>
      <c r="AQ131" s="136" t="str">
        <f t="shared" si="154"/>
        <v>Probabilidad</v>
      </c>
      <c r="AR131" s="566" t="s">
        <v>61</v>
      </c>
      <c r="AS131" s="563">
        <f t="shared" si="155"/>
        <v>0.25</v>
      </c>
      <c r="AT131" s="566" t="s">
        <v>56</v>
      </c>
      <c r="AU131" s="563">
        <f t="shared" si="156"/>
        <v>0.15</v>
      </c>
      <c r="AV131" s="105">
        <f t="shared" si="157"/>
        <v>0.4</v>
      </c>
      <c r="AW131" s="566" t="s">
        <v>57</v>
      </c>
      <c r="AX131" s="566" t="s">
        <v>58</v>
      </c>
      <c r="AY131" s="566" t="s">
        <v>59</v>
      </c>
      <c r="AZ131" s="105">
        <f t="shared" si="164"/>
        <v>0.24</v>
      </c>
      <c r="BA131" s="106" t="str">
        <f t="shared" si="158"/>
        <v>Baja</v>
      </c>
      <c r="BB131" s="105">
        <f t="shared" ref="BB131" si="165">IF(AQ131="Impacto",(AL131-(+AL131*AV131)),AL131)</f>
        <v>0.6</v>
      </c>
      <c r="BC131" s="106" t="str">
        <f t="shared" si="159"/>
        <v>Moderado</v>
      </c>
      <c r="BD131" s="565" t="str">
        <f>IF(AND(BA131&lt;&gt;"",BC131&lt;&gt;""),VLOOKUP(BA131&amp;BC131,'No Eliminar'!$P$3:$Q$27,2,FALSE),"")</f>
        <v>Moderada</v>
      </c>
      <c r="BE131" s="896" t="s">
        <v>60</v>
      </c>
      <c r="BF131" s="888" t="s">
        <v>924</v>
      </c>
      <c r="BG131" s="888" t="s">
        <v>925</v>
      </c>
      <c r="BH131" s="888" t="s">
        <v>437</v>
      </c>
      <c r="BI131" s="935">
        <v>44593</v>
      </c>
      <c r="BJ131" s="935">
        <v>44895</v>
      </c>
      <c r="BK131" s="462"/>
      <c r="BL131" s="902" t="s">
        <v>1052</v>
      </c>
    </row>
    <row r="132" spans="2:64" s="407" customFormat="1" ht="98.25" customHeight="1" thickBot="1" x14ac:dyDescent="0.35">
      <c r="B132" s="929"/>
      <c r="C132" s="884"/>
      <c r="D132" s="881"/>
      <c r="E132" s="912"/>
      <c r="F132" s="911"/>
      <c r="G132" s="1046"/>
      <c r="H132" s="909"/>
      <c r="I132" s="909"/>
      <c r="J132" s="909"/>
      <c r="K132" s="908"/>
      <c r="L132" s="909"/>
      <c r="M132" s="925"/>
      <c r="N132" s="924"/>
      <c r="O132" s="403" t="s">
        <v>53</v>
      </c>
      <c r="P132" s="403" t="s">
        <v>53</v>
      </c>
      <c r="Q132" s="403" t="s">
        <v>53</v>
      </c>
      <c r="R132" s="403" t="s">
        <v>53</v>
      </c>
      <c r="S132" s="403" t="s">
        <v>53</v>
      </c>
      <c r="T132" s="403" t="s">
        <v>53</v>
      </c>
      <c r="U132" s="403" t="s">
        <v>53</v>
      </c>
      <c r="V132" s="403" t="s">
        <v>54</v>
      </c>
      <c r="W132" s="403" t="s">
        <v>54</v>
      </c>
      <c r="X132" s="403" t="s">
        <v>53</v>
      </c>
      <c r="Y132" s="403" t="s">
        <v>53</v>
      </c>
      <c r="Z132" s="403" t="s">
        <v>53</v>
      </c>
      <c r="AA132" s="403" t="s">
        <v>53</v>
      </c>
      <c r="AB132" s="403" t="s">
        <v>53</v>
      </c>
      <c r="AC132" s="403" t="s">
        <v>53</v>
      </c>
      <c r="AD132" s="403" t="s">
        <v>54</v>
      </c>
      <c r="AE132" s="403" t="s">
        <v>53</v>
      </c>
      <c r="AF132" s="403" t="s">
        <v>53</v>
      </c>
      <c r="AG132" s="403" t="s">
        <v>54</v>
      </c>
      <c r="AH132" s="408"/>
      <c r="AI132" s="909"/>
      <c r="AJ132" s="408"/>
      <c r="AK132" s="922"/>
      <c r="AL132" s="921"/>
      <c r="AM132" s="919"/>
      <c r="AN132" s="809" t="s">
        <v>348</v>
      </c>
      <c r="AO132" s="457" t="s">
        <v>1053</v>
      </c>
      <c r="AP132" s="450" t="s">
        <v>920</v>
      </c>
      <c r="AQ132" s="632" t="str">
        <f t="shared" si="154"/>
        <v>Probabilidad</v>
      </c>
      <c r="AR132" s="546" t="s">
        <v>61</v>
      </c>
      <c r="AS132" s="414">
        <f t="shared" si="155"/>
        <v>0.25</v>
      </c>
      <c r="AT132" s="546" t="s">
        <v>56</v>
      </c>
      <c r="AU132" s="414">
        <f t="shared" si="156"/>
        <v>0.15</v>
      </c>
      <c r="AV132" s="419">
        <f t="shared" si="157"/>
        <v>0.4</v>
      </c>
      <c r="AW132" s="546" t="s">
        <v>57</v>
      </c>
      <c r="AX132" s="546" t="s">
        <v>58</v>
      </c>
      <c r="AY132" s="546" t="s">
        <v>59</v>
      </c>
      <c r="AZ132" s="82">
        <f>IFERROR(IF(AND(AQ131="Probabilidad",AQ132="Probabilidad"),(AZ131-(+AZ131*AV132)),IF(AQ132="Probabilidad",(N131-(+N131*AV132)),IF(AQ132="Impacto",AZ131,""))),"")</f>
        <v>0.14399999999999999</v>
      </c>
      <c r="BA132" s="418" t="str">
        <f t="shared" si="158"/>
        <v>Muy Baja</v>
      </c>
      <c r="BB132" s="419">
        <f>IFERROR(IF(AND(AQ131="Impacto",AQ132="Impacto"),(BB131-(+BB131*AV132)),IF(AND(AQ131="Impacto",AQ132="Probabilidad"),(BB131),IF(AND(AQ131="Probabilidad",AQ132="Impacto"),(BB131-(+BB131*AV132)),IF(AND(AQ131="Probabilidad",AQ132="Probabilidad"),(BB131))))),"")</f>
        <v>0.6</v>
      </c>
      <c r="BC132" s="418" t="str">
        <f t="shared" si="159"/>
        <v>Moderado</v>
      </c>
      <c r="BD132" s="417" t="str">
        <f>IF(AND(BA132&lt;&gt;"",BC132&lt;&gt;""),VLOOKUP(BA132&amp;BC132,'No Eliminar'!$P$3:$Q$27,2,FALSE),"")</f>
        <v>Moderada</v>
      </c>
      <c r="BE132" s="917"/>
      <c r="BF132" s="909"/>
      <c r="BG132" s="909"/>
      <c r="BH132" s="909"/>
      <c r="BI132" s="936"/>
      <c r="BJ132" s="936"/>
      <c r="BK132" s="411"/>
      <c r="BL132" s="914"/>
    </row>
    <row r="133" spans="2:64" s="407" customFormat="1" ht="75" customHeight="1" thickBot="1" x14ac:dyDescent="0.35">
      <c r="B133" s="929"/>
      <c r="C133" s="884"/>
      <c r="D133" s="881"/>
      <c r="E133" s="912"/>
      <c r="F133" s="911"/>
      <c r="G133" s="1046"/>
      <c r="H133" s="909"/>
      <c r="I133" s="909"/>
      <c r="J133" s="909"/>
      <c r="K133" s="908"/>
      <c r="L133" s="909"/>
      <c r="M133" s="925"/>
      <c r="N133" s="924"/>
      <c r="O133" s="543" t="s">
        <v>53</v>
      </c>
      <c r="P133" s="543" t="s">
        <v>53</v>
      </c>
      <c r="Q133" s="543" t="s">
        <v>53</v>
      </c>
      <c r="R133" s="543" t="s">
        <v>53</v>
      </c>
      <c r="S133" s="543" t="s">
        <v>53</v>
      </c>
      <c r="T133" s="543" t="s">
        <v>53</v>
      </c>
      <c r="U133" s="543" t="s">
        <v>53</v>
      </c>
      <c r="V133" s="543" t="s">
        <v>54</v>
      </c>
      <c r="W133" s="543" t="s">
        <v>54</v>
      </c>
      <c r="X133" s="543" t="s">
        <v>53</v>
      </c>
      <c r="Y133" s="543" t="s">
        <v>53</v>
      </c>
      <c r="Z133" s="543" t="s">
        <v>53</v>
      </c>
      <c r="AA133" s="543" t="s">
        <v>53</v>
      </c>
      <c r="AB133" s="543" t="s">
        <v>53</v>
      </c>
      <c r="AC133" s="543" t="s">
        <v>53</v>
      </c>
      <c r="AD133" s="543" t="s">
        <v>54</v>
      </c>
      <c r="AE133" s="543" t="s">
        <v>53</v>
      </c>
      <c r="AF133" s="543" t="s">
        <v>53</v>
      </c>
      <c r="AG133" s="543" t="s">
        <v>54</v>
      </c>
      <c r="AH133" s="125"/>
      <c r="AI133" s="909"/>
      <c r="AJ133" s="125"/>
      <c r="AK133" s="922"/>
      <c r="AL133" s="921"/>
      <c r="AM133" s="919"/>
      <c r="AN133" s="633" t="s">
        <v>349</v>
      </c>
      <c r="AO133" s="638" t="s">
        <v>923</v>
      </c>
      <c r="AP133" s="544" t="s">
        <v>921</v>
      </c>
      <c r="AQ133" s="639" t="str">
        <f t="shared" si="154"/>
        <v>Probabilidad</v>
      </c>
      <c r="AR133" s="547" t="s">
        <v>62</v>
      </c>
      <c r="AS133" s="553">
        <f t="shared" si="155"/>
        <v>0.15</v>
      </c>
      <c r="AT133" s="547" t="s">
        <v>56</v>
      </c>
      <c r="AU133" s="553">
        <f t="shared" si="156"/>
        <v>0.15</v>
      </c>
      <c r="AV133" s="549">
        <f t="shared" si="157"/>
        <v>0.3</v>
      </c>
      <c r="AW133" s="547" t="s">
        <v>73</v>
      </c>
      <c r="AX133" s="547" t="s">
        <v>65</v>
      </c>
      <c r="AY133" s="547" t="s">
        <v>59</v>
      </c>
      <c r="AZ133" s="549">
        <f>IFERROR(IF(AND(AQ132="Probabilidad",AQ133="Probabilidad"),(AZ132-(+AZ132*AV133)),IF(AND(AQ132="Impacto",AQ133="Probabilidad"),(AZ131-(+AZ131*AV133)),IF(AQ133="Impacto",AZ132,""))),"")</f>
        <v>0.1008</v>
      </c>
      <c r="BA133" s="548" t="str">
        <f t="shared" si="158"/>
        <v>Muy Baja</v>
      </c>
      <c r="BB133" s="549">
        <f>IFERROR(IF(AND(AQ132="Impacto",AQ133="Impacto"),(BB132-(+BB132*AV133)),IF(AND(AQ132="Impacto",AQ133="Probabilidad"),(BB132),IF(AND(AQ132="Probabilidad",AQ133="Impacto"),(BB132-(+BB132*AV133)),IF(AND(AQ132="Probabilidad",AQ133="Probabilidad"),(BB132))))),"")</f>
        <v>0.6</v>
      </c>
      <c r="BC133" s="548" t="str">
        <f t="shared" si="159"/>
        <v>Moderado</v>
      </c>
      <c r="BD133" s="550" t="str">
        <f>IF(AND(BA133&lt;&gt;"",BC133&lt;&gt;""),VLOOKUP(BA133&amp;BC133,'No Eliminar'!$P$3:$Q$27,2,FALSE),"")</f>
        <v>Moderada</v>
      </c>
      <c r="BE133" s="917"/>
      <c r="BF133" s="909"/>
      <c r="BG133" s="909"/>
      <c r="BH133" s="909"/>
      <c r="BI133" s="936"/>
      <c r="BJ133" s="936"/>
      <c r="BK133" s="458"/>
      <c r="BL133" s="914"/>
    </row>
    <row r="134" spans="2:64" s="407" customFormat="1" ht="180" customHeight="1" thickBot="1" x14ac:dyDescent="0.35">
      <c r="B134" s="929"/>
      <c r="C134" s="884"/>
      <c r="D134" s="881"/>
      <c r="E134" s="941" t="s">
        <v>50</v>
      </c>
      <c r="F134" s="939" t="s">
        <v>314</v>
      </c>
      <c r="G134" s="937" t="s">
        <v>1054</v>
      </c>
      <c r="H134" s="942" t="s">
        <v>68</v>
      </c>
      <c r="I134" s="942" t="s">
        <v>938</v>
      </c>
      <c r="J134" s="942" t="s">
        <v>939</v>
      </c>
      <c r="K134" s="933" t="s">
        <v>102</v>
      </c>
      <c r="L134" s="942" t="s">
        <v>168</v>
      </c>
      <c r="M134" s="892" t="str">
        <f t="shared" si="144"/>
        <v>Muy Baja</v>
      </c>
      <c r="N134" s="890">
        <f t="shared" si="145"/>
        <v>0.2</v>
      </c>
      <c r="O134" s="556" t="s">
        <v>53</v>
      </c>
      <c r="P134" s="556" t="s">
        <v>53</v>
      </c>
      <c r="Q134" s="556" t="s">
        <v>53</v>
      </c>
      <c r="R134" s="556" t="s">
        <v>53</v>
      </c>
      <c r="S134" s="556" t="s">
        <v>53</v>
      </c>
      <c r="T134" s="556" t="s">
        <v>53</v>
      </c>
      <c r="U134" s="556" t="s">
        <v>53</v>
      </c>
      <c r="V134" s="556" t="s">
        <v>54</v>
      </c>
      <c r="W134" s="556" t="s">
        <v>54</v>
      </c>
      <c r="X134" s="556" t="s">
        <v>53</v>
      </c>
      <c r="Y134" s="556" t="s">
        <v>53</v>
      </c>
      <c r="Z134" s="556" t="s">
        <v>53</v>
      </c>
      <c r="AA134" s="556" t="s">
        <v>53</v>
      </c>
      <c r="AB134" s="556" t="s">
        <v>53</v>
      </c>
      <c r="AC134" s="556" t="s">
        <v>53</v>
      </c>
      <c r="AD134" s="556" t="s">
        <v>54</v>
      </c>
      <c r="AE134" s="556" t="s">
        <v>53</v>
      </c>
      <c r="AF134" s="556" t="s">
        <v>53</v>
      </c>
      <c r="AG134" s="556" t="s">
        <v>54</v>
      </c>
      <c r="AH134" s="101"/>
      <c r="AI134" s="888" t="s">
        <v>363</v>
      </c>
      <c r="AJ134" s="101"/>
      <c r="AK134" s="886" t="str">
        <f t="shared" si="146"/>
        <v>Mayor</v>
      </c>
      <c r="AL134" s="906">
        <f t="shared" si="147"/>
        <v>0.8</v>
      </c>
      <c r="AM134" s="918" t="str">
        <f>IF(AND(M134&lt;&gt;"",AK134&lt;&gt;""),VLOOKUP(M134&amp;AK134,'No Eliminar'!$P$3:$Q$27,2,FALSE),"")</f>
        <v>Alta</v>
      </c>
      <c r="AN134" s="809" t="s">
        <v>84</v>
      </c>
      <c r="AO134" s="1249" t="s">
        <v>943</v>
      </c>
      <c r="AP134" s="450" t="s">
        <v>940</v>
      </c>
      <c r="AQ134" s="103" t="str">
        <f t="shared" si="104"/>
        <v>Probabilidad</v>
      </c>
      <c r="AR134" s="566" t="s">
        <v>61</v>
      </c>
      <c r="AS134" s="563">
        <f t="shared" si="148"/>
        <v>0.25</v>
      </c>
      <c r="AT134" s="566" t="s">
        <v>56</v>
      </c>
      <c r="AU134" s="563">
        <f t="shared" si="149"/>
        <v>0.15</v>
      </c>
      <c r="AV134" s="105">
        <f t="shared" si="150"/>
        <v>0.4</v>
      </c>
      <c r="AW134" s="566" t="s">
        <v>57</v>
      </c>
      <c r="AX134" s="566" t="s">
        <v>58</v>
      </c>
      <c r="AY134" s="566" t="s">
        <v>59</v>
      </c>
      <c r="AZ134" s="105">
        <f>IFERROR(IF(AQ134="Probabilidad",(N134-(+N134*AV134)),IF(AQ134="Impacto",N134,"")),"")</f>
        <v>0.12</v>
      </c>
      <c r="BA134" s="106" t="str">
        <f t="shared" si="152"/>
        <v>Muy Baja</v>
      </c>
      <c r="BB134" s="105">
        <f>IF(AQ134="Impacto",(AL134-(+AL134*AV134)),AL134)</f>
        <v>0.8</v>
      </c>
      <c r="BC134" s="106" t="str">
        <f t="shared" si="153"/>
        <v>Mayor</v>
      </c>
      <c r="BD134" s="565" t="str">
        <f>IF(AND(BA134&lt;&gt;"",BC134&lt;&gt;""),VLOOKUP(BA134&amp;BC134,'No Eliminar'!$P$3:$Q$27,2,FALSE),"")</f>
        <v>Alta</v>
      </c>
      <c r="BE134" s="896" t="s">
        <v>119</v>
      </c>
      <c r="BF134" s="945" t="s">
        <v>944</v>
      </c>
      <c r="BG134" s="945" t="s">
        <v>941</v>
      </c>
      <c r="BH134" s="888" t="s">
        <v>437</v>
      </c>
      <c r="BI134" s="935">
        <v>44593</v>
      </c>
      <c r="BJ134" s="935">
        <v>44895</v>
      </c>
      <c r="BK134" s="462"/>
      <c r="BL134" s="902" t="s">
        <v>945</v>
      </c>
    </row>
    <row r="135" spans="2:64" s="407" customFormat="1" ht="162.75" customHeight="1" thickBot="1" x14ac:dyDescent="0.35">
      <c r="B135" s="929"/>
      <c r="C135" s="884"/>
      <c r="D135" s="881"/>
      <c r="E135" s="941"/>
      <c r="F135" s="940"/>
      <c r="G135" s="938"/>
      <c r="H135" s="943"/>
      <c r="I135" s="943"/>
      <c r="J135" s="943"/>
      <c r="K135" s="934"/>
      <c r="L135" s="943"/>
      <c r="M135" s="893"/>
      <c r="N135" s="891"/>
      <c r="O135" s="562" t="s">
        <v>53</v>
      </c>
      <c r="P135" s="562" t="s">
        <v>53</v>
      </c>
      <c r="Q135" s="562" t="s">
        <v>53</v>
      </c>
      <c r="R135" s="562" t="s">
        <v>53</v>
      </c>
      <c r="S135" s="562" t="s">
        <v>53</v>
      </c>
      <c r="T135" s="562" t="s">
        <v>53</v>
      </c>
      <c r="U135" s="562" t="s">
        <v>53</v>
      </c>
      <c r="V135" s="562" t="s">
        <v>54</v>
      </c>
      <c r="W135" s="562" t="s">
        <v>54</v>
      </c>
      <c r="X135" s="562" t="s">
        <v>53</v>
      </c>
      <c r="Y135" s="562" t="s">
        <v>53</v>
      </c>
      <c r="Z135" s="562" t="s">
        <v>53</v>
      </c>
      <c r="AA135" s="562" t="s">
        <v>53</v>
      </c>
      <c r="AB135" s="562" t="s">
        <v>53</v>
      </c>
      <c r="AC135" s="562" t="s">
        <v>53</v>
      </c>
      <c r="AD135" s="562" t="s">
        <v>54</v>
      </c>
      <c r="AE135" s="562" t="s">
        <v>53</v>
      </c>
      <c r="AF135" s="562" t="s">
        <v>53</v>
      </c>
      <c r="AG135" s="562" t="s">
        <v>54</v>
      </c>
      <c r="AH135" s="165"/>
      <c r="AI135" s="889"/>
      <c r="AJ135" s="165"/>
      <c r="AK135" s="887"/>
      <c r="AL135" s="907"/>
      <c r="AM135" s="920"/>
      <c r="AN135" s="809" t="s">
        <v>348</v>
      </c>
      <c r="AO135" s="1249" t="s">
        <v>942</v>
      </c>
      <c r="AP135" s="450" t="s">
        <v>941</v>
      </c>
      <c r="AQ135" s="559" t="str">
        <f t="shared" ref="AQ135" si="166">IF(AR135="Preventivo","Probabilidad",IF(AR135="Detectivo","Probabilidad","Impacto"))</f>
        <v>Impacto</v>
      </c>
      <c r="AR135" s="536" t="s">
        <v>55</v>
      </c>
      <c r="AS135" s="537">
        <f t="shared" ref="AS135" si="167">IF(AR135="Preventivo", 25%, IF(AR135="Detectivo",15%, IF(AR135="Correctivo",10%,IF(AR135="No se tienen controles para aplicar al impacto","No Aplica",""))))</f>
        <v>0.1</v>
      </c>
      <c r="AT135" s="536" t="s">
        <v>56</v>
      </c>
      <c r="AU135" s="537">
        <f t="shared" ref="AU135" si="168">IF(AT135="Automático", 25%, IF(AT135="Manual",15%,IF(AT135="No Aplica", "No Aplica","")))</f>
        <v>0.15</v>
      </c>
      <c r="AV135" s="541">
        <f t="shared" ref="AV135" si="169">AS135+AU135</f>
        <v>0.25</v>
      </c>
      <c r="AW135" s="567" t="s">
        <v>57</v>
      </c>
      <c r="AX135" s="567" t="s">
        <v>58</v>
      </c>
      <c r="AY135" s="567" t="s">
        <v>59</v>
      </c>
      <c r="AZ135" s="141">
        <f>IFERROR(IF(AND(AQ134="Probabilidad",AQ135="Probabilidad"),(AZ134-(+AZ134*AV135)),IF(AQ135="Probabilidad",(N134-(+N134*AV135)),IF(AQ135="Impacto",AZ134,""))),"")</f>
        <v>0.12</v>
      </c>
      <c r="BA135" s="540" t="str">
        <f t="shared" ref="BA135" si="170">IF(AZ135&lt;=20%, "Muy Baja", IF(AZ135&lt;=40%,"Baja", IF(AZ135&lt;=60%,"Media",IF(AZ135&lt;=80%,"Alta","Muy Alta"))))</f>
        <v>Muy Baja</v>
      </c>
      <c r="BB135" s="116">
        <f>IFERROR(IF(AND(AQ134="Impacto",AQ135="Impacto"),(BB134-(+BB134*AV135)),IF(AND(AQ134="Impacto",AQ135="Probabilidad"),(BB134),IF(AND(AQ134="Probabilidad",AQ135="Impacto"),(BB134-(+BB134*AV135)),IF(AND(AQ134="Probabilidad",AQ135="Probabilidad"),(BB134))))),"")</f>
        <v>0.60000000000000009</v>
      </c>
      <c r="BC135" s="540" t="str">
        <f t="shared" ref="BC135" si="171">IF(BB135&lt;=20%, "Leve", IF(BB135&lt;=40%,"Menor", IF(BB135&lt;=60%,"Moderado",IF(BB135&lt;=80%,"Mayor","Catastrófico"))))</f>
        <v>Moderado</v>
      </c>
      <c r="BD135" s="542" t="str">
        <f>IF(AND(BA135&lt;&gt;"",BC135&lt;&gt;""),VLOOKUP(BA135&amp;BC135,'No Eliminar'!$P$3:$Q$27,2,FALSE),"")</f>
        <v>Moderada</v>
      </c>
      <c r="BE135" s="897"/>
      <c r="BF135" s="946"/>
      <c r="BG135" s="946"/>
      <c r="BH135" s="889"/>
      <c r="BI135" s="944"/>
      <c r="BJ135" s="944"/>
      <c r="BK135" s="464"/>
      <c r="BL135" s="903"/>
    </row>
    <row r="136" spans="2:64" s="407" customFormat="1" ht="83.25" thickBot="1" x14ac:dyDescent="0.35">
      <c r="B136" s="929"/>
      <c r="C136" s="884"/>
      <c r="D136" s="881"/>
      <c r="E136" s="912" t="s">
        <v>50</v>
      </c>
      <c r="F136" s="876" t="s">
        <v>332</v>
      </c>
      <c r="G136" s="1024" t="s">
        <v>1055</v>
      </c>
      <c r="H136" s="888" t="s">
        <v>166</v>
      </c>
      <c r="I136" s="933" t="s">
        <v>1056</v>
      </c>
      <c r="J136" s="933" t="s">
        <v>1057</v>
      </c>
      <c r="K136" s="894" t="s">
        <v>358</v>
      </c>
      <c r="L136" s="888" t="s">
        <v>64</v>
      </c>
      <c r="M136" s="892" t="str">
        <f t="shared" ref="M136" si="172">IF(L136="Máximo 2 veces por año","Muy Baja", IF(L136="De 3 a 24 veces por año","Baja", IF(L136="De 24 a 500 veces por año","Media", IF(L136="De 500 veces al año y máximo 5000 veces por año","Alta",IF(L136="Más de 5000 veces por año","Muy Alta",";")))))</f>
        <v>Media</v>
      </c>
      <c r="N136" s="890">
        <f t="shared" ref="N136" si="173">IF(M136="Muy Baja", 20%, IF(M136="Baja",40%, IF(M136="Media",60%, IF(M136="Alta",80%,IF(M136="Muy Alta",100%,"")))))</f>
        <v>0.6</v>
      </c>
      <c r="O136" s="556" t="s">
        <v>53</v>
      </c>
      <c r="P136" s="556" t="s">
        <v>53</v>
      </c>
      <c r="Q136" s="556" t="s">
        <v>53</v>
      </c>
      <c r="R136" s="556" t="s">
        <v>53</v>
      </c>
      <c r="S136" s="556" t="s">
        <v>53</v>
      </c>
      <c r="T136" s="556" t="s">
        <v>53</v>
      </c>
      <c r="U136" s="556" t="s">
        <v>53</v>
      </c>
      <c r="V136" s="556" t="s">
        <v>54</v>
      </c>
      <c r="W136" s="556" t="s">
        <v>54</v>
      </c>
      <c r="X136" s="556" t="s">
        <v>53</v>
      </c>
      <c r="Y136" s="556" t="s">
        <v>53</v>
      </c>
      <c r="Z136" s="556" t="s">
        <v>53</v>
      </c>
      <c r="AA136" s="556" t="s">
        <v>53</v>
      </c>
      <c r="AB136" s="556" t="s">
        <v>53</v>
      </c>
      <c r="AC136" s="556" t="s">
        <v>53</v>
      </c>
      <c r="AD136" s="556" t="s">
        <v>54</v>
      </c>
      <c r="AE136" s="556" t="s">
        <v>53</v>
      </c>
      <c r="AF136" s="556" t="s">
        <v>53</v>
      </c>
      <c r="AG136" s="556" t="s">
        <v>54</v>
      </c>
      <c r="AH136" s="101"/>
      <c r="AI136" s="888" t="s">
        <v>363</v>
      </c>
      <c r="AJ136" s="101"/>
      <c r="AK136" s="886" t="str">
        <f t="shared" ref="AK136" si="174">IF(AI136="Afectación menor a 10 SMLMV","Leve",IF(AI136="Entre 10 y 50 SMLMV","Menor",IF(AI136="Entre 50 y 100 SMLMV","Moderado",IF(AI136="Entre 100 y 500 SMLMV","Mayor",IF(AI136="Mayor a 500 SMLMV","Catastrófico",";")))))</f>
        <v>Mayor</v>
      </c>
      <c r="AL136" s="906">
        <f t="shared" ref="AL136" si="175">IF(AK136="Leve", 20%, IF(AK136="Menor",40%, IF(AK136="Moderado",60%, IF(AK136="Mayor",80%,IF(AK136="Catastrófico",100%,"")))))</f>
        <v>0.8</v>
      </c>
      <c r="AM136" s="918" t="str">
        <f>IF(AND(M136&lt;&gt;"",AK136&lt;&gt;""),VLOOKUP(M136&amp;AK136,'No Eliminar'!$P$3:$Q$27,2,FALSE),"")</f>
        <v>Alta</v>
      </c>
      <c r="AN136" s="809" t="s">
        <v>84</v>
      </c>
      <c r="AO136" s="1249" t="s">
        <v>1058</v>
      </c>
      <c r="AP136" s="450" t="s">
        <v>1059</v>
      </c>
      <c r="AQ136" s="103" t="str">
        <f t="shared" ref="AQ136" si="176">IF(AR136="Preventivo","Probabilidad",IF(AR136="Detectivo","Probabilidad","Impacto"))</f>
        <v>Probabilidad</v>
      </c>
      <c r="AR136" s="566" t="s">
        <v>62</v>
      </c>
      <c r="AS136" s="563">
        <f t="shared" ref="AS136" si="177">IF(AR136="Preventivo", 25%, IF(AR136="Detectivo",15%, IF(AR136="Correctivo",10%,IF(AR136="No se tienen controles para aplicar al impacto","No Aplica",""))))</f>
        <v>0.15</v>
      </c>
      <c r="AT136" s="566" t="s">
        <v>56</v>
      </c>
      <c r="AU136" s="563">
        <f t="shared" ref="AU136" si="178">IF(AT136="Automático", 25%, IF(AT136="Manual",15%,IF(AT136="No Aplica", "No Aplica","")))</f>
        <v>0.15</v>
      </c>
      <c r="AV136" s="105">
        <f t="shared" ref="AV136" si="179">AS136+AU136</f>
        <v>0.3</v>
      </c>
      <c r="AW136" s="566" t="s">
        <v>57</v>
      </c>
      <c r="AX136" s="566" t="s">
        <v>58</v>
      </c>
      <c r="AY136" s="566" t="s">
        <v>59</v>
      </c>
      <c r="AZ136" s="105">
        <f t="shared" ref="AZ136" si="180">IFERROR(IF(AQ136="Probabilidad",(N136-(+N136*AV136)),IF(AQ136="Impacto",N136,"")),"")</f>
        <v>0.42</v>
      </c>
      <c r="BA136" s="106" t="str">
        <f t="shared" ref="BA136" si="181">IF(AZ136&lt;=20%, "Muy Baja", IF(AZ136&lt;=40%,"Baja", IF(AZ136&lt;=60%,"Media",IF(AZ136&lt;=80%,"Alta","Muy Alta"))))</f>
        <v>Media</v>
      </c>
      <c r="BB136" s="105">
        <f t="shared" ref="BB136" si="182">IF(AQ136="Impacto",(AL136-(+AL136*AV136)),AL136)</f>
        <v>0.8</v>
      </c>
      <c r="BC136" s="106" t="str">
        <f t="shared" ref="BC136" si="183">IF(BB136&lt;=20%, "Leve", IF(BB136&lt;=40%,"Menor", IF(BB136&lt;=60%,"Moderado",IF(BB136&lt;=80%,"Mayor","Catastrófico"))))</f>
        <v>Mayor</v>
      </c>
      <c r="BD136" s="565" t="str">
        <f>IF(AND(BA136&lt;&gt;"",BC136&lt;&gt;""),VLOOKUP(BA136&amp;BC136,'No Eliminar'!$P$3:$Q$27,2,FALSE),"")</f>
        <v>Alta</v>
      </c>
      <c r="BE136" s="896" t="s">
        <v>60</v>
      </c>
      <c r="BF136" s="462" t="s">
        <v>946</v>
      </c>
      <c r="BG136" s="554" t="s">
        <v>1060</v>
      </c>
      <c r="BH136" s="554" t="s">
        <v>437</v>
      </c>
      <c r="BI136" s="183">
        <v>44607</v>
      </c>
      <c r="BJ136" s="183">
        <v>44803</v>
      </c>
      <c r="BK136" s="462"/>
      <c r="BL136" s="902" t="s">
        <v>948</v>
      </c>
    </row>
    <row r="137" spans="2:64" ht="64.5" customHeight="1" thickBot="1" x14ac:dyDescent="0.35">
      <c r="B137" s="930"/>
      <c r="C137" s="885"/>
      <c r="D137" s="882"/>
      <c r="E137" s="879"/>
      <c r="F137" s="877"/>
      <c r="G137" s="1025"/>
      <c r="H137" s="889"/>
      <c r="I137" s="934"/>
      <c r="J137" s="934"/>
      <c r="K137" s="895"/>
      <c r="L137" s="889"/>
      <c r="M137" s="893"/>
      <c r="N137" s="891"/>
      <c r="O137" s="562" t="s">
        <v>53</v>
      </c>
      <c r="P137" s="562" t="s">
        <v>53</v>
      </c>
      <c r="Q137" s="562" t="s">
        <v>53</v>
      </c>
      <c r="R137" s="562" t="s">
        <v>53</v>
      </c>
      <c r="S137" s="562" t="s">
        <v>53</v>
      </c>
      <c r="T137" s="562" t="s">
        <v>53</v>
      </c>
      <c r="U137" s="562" t="s">
        <v>53</v>
      </c>
      <c r="V137" s="562" t="s">
        <v>54</v>
      </c>
      <c r="W137" s="562" t="s">
        <v>54</v>
      </c>
      <c r="X137" s="562" t="s">
        <v>53</v>
      </c>
      <c r="Y137" s="562" t="s">
        <v>53</v>
      </c>
      <c r="Z137" s="562" t="s">
        <v>53</v>
      </c>
      <c r="AA137" s="562" t="s">
        <v>53</v>
      </c>
      <c r="AB137" s="562" t="s">
        <v>53</v>
      </c>
      <c r="AC137" s="562" t="s">
        <v>53</v>
      </c>
      <c r="AD137" s="562" t="s">
        <v>54</v>
      </c>
      <c r="AE137" s="562" t="s">
        <v>53</v>
      </c>
      <c r="AF137" s="562" t="s">
        <v>53</v>
      </c>
      <c r="AG137" s="562" t="s">
        <v>54</v>
      </c>
      <c r="AH137" s="165"/>
      <c r="AI137" s="889"/>
      <c r="AJ137" s="165"/>
      <c r="AK137" s="887"/>
      <c r="AL137" s="907"/>
      <c r="AM137" s="920"/>
      <c r="AN137" s="809" t="s">
        <v>348</v>
      </c>
      <c r="AO137" s="558" t="s">
        <v>1061</v>
      </c>
      <c r="AP137" s="450" t="s">
        <v>1062</v>
      </c>
      <c r="AQ137" s="559" t="str">
        <f t="shared" si="104"/>
        <v>Impacto</v>
      </c>
      <c r="AR137" s="536" t="s">
        <v>55</v>
      </c>
      <c r="AS137" s="537">
        <f t="shared" si="105"/>
        <v>0.1</v>
      </c>
      <c r="AT137" s="536" t="s">
        <v>56</v>
      </c>
      <c r="AU137" s="537">
        <f t="shared" si="106"/>
        <v>0.15</v>
      </c>
      <c r="AV137" s="541">
        <f t="shared" si="107"/>
        <v>0.25</v>
      </c>
      <c r="AW137" s="536" t="s">
        <v>73</v>
      </c>
      <c r="AX137" s="536" t="s">
        <v>65</v>
      </c>
      <c r="AY137" s="536" t="s">
        <v>59</v>
      </c>
      <c r="AZ137" s="141">
        <f>IFERROR(IF(AND(AQ136="Probabilidad",AQ137="Probabilidad"),(AZ136-(+AZ136*AV137)),IF(AQ137="Probabilidad",(N136-(+N136*AV137)),IF(AQ137="Impacto",AZ136,""))),"")</f>
        <v>0.42</v>
      </c>
      <c r="BA137" s="540" t="str">
        <f t="shared" si="108"/>
        <v>Media</v>
      </c>
      <c r="BB137" s="116">
        <f>IFERROR(IF(AND(AQ136="Impacto",AQ137="Impacto"),(BB136-(+BB136*AV137)),IF(AND(AQ136="Impacto",AQ137="Probabilidad"),(BB136),IF(AND(AQ136="Probabilidad",AQ137="Impacto"),(BB136-(+BB136*AV137)),IF(AND(AQ136="Probabilidad",AQ137="Probabilidad"),(BB136))))),"")</f>
        <v>0.60000000000000009</v>
      </c>
      <c r="BC137" s="540" t="str">
        <f>IF(BB137&lt;=20%, "Leve", IF(BB137&lt;=40%,"Menor", IF(BB137&lt;=60%,"Moderado",IF(BB137&lt;=80%,"Mayor","Catastrófico"))))</f>
        <v>Moderado</v>
      </c>
      <c r="BD137" s="542" t="str">
        <f>IF(AND(BA137&lt;&gt;"",BC137&lt;&gt;""),VLOOKUP(BA137&amp;BC137,'No Eliminar'!$P$3:$Q$27,2,FALSE),"")</f>
        <v>Moderada</v>
      </c>
      <c r="BE137" s="897"/>
      <c r="BF137" s="464" t="s">
        <v>1063</v>
      </c>
      <c r="BG137" s="555" t="s">
        <v>1060</v>
      </c>
      <c r="BH137" s="555" t="s">
        <v>947</v>
      </c>
      <c r="BI137" s="185">
        <v>44593</v>
      </c>
      <c r="BJ137" s="185">
        <v>44895</v>
      </c>
      <c r="BK137" s="464"/>
      <c r="BL137" s="903"/>
    </row>
    <row r="138" spans="2:64" ht="157.5" thickBot="1" x14ac:dyDescent="0.35">
      <c r="B138" s="931" t="s">
        <v>163</v>
      </c>
      <c r="C138" s="880" t="str">
        <f>VLOOKUP(B138,'No Eliminar'!B$3:D$18,2,FALSE)</f>
        <v>Ejercer el adecuado control de los recursos financieros asignados al Instituto en cumplimiento a los principios contables y de hacienda pública.</v>
      </c>
      <c r="D138" s="980" t="str">
        <f>VLOOKUP(B138,'No Eliminar'!B$3:E$18,4,FALSE)</f>
        <v>Ejecutar la planeación institucional en el marco de los valores del servicio público.</v>
      </c>
      <c r="E138" s="317" t="s">
        <v>50</v>
      </c>
      <c r="F138" s="844" t="s">
        <v>318</v>
      </c>
      <c r="G138" s="481" t="s">
        <v>535</v>
      </c>
      <c r="H138" s="229" t="s">
        <v>68</v>
      </c>
      <c r="I138" s="477" t="s">
        <v>536</v>
      </c>
      <c r="J138" s="477" t="s">
        <v>1064</v>
      </c>
      <c r="K138" s="230" t="s">
        <v>102</v>
      </c>
      <c r="L138" s="229" t="s">
        <v>168</v>
      </c>
      <c r="M138" s="231" t="str">
        <f t="shared" ref="M138:M139" si="184">IF(L138="Máximo 2 veces por año","Muy Baja", IF(L138="De 3 a 24 veces por año","Baja", IF(L138="De 24 a 500 veces por año","Media", IF(L138="De 500 veces al año y máximo 5000 veces por año","Alta",IF(L138="Más de 5000 veces por año","Muy Alta",";")))))</f>
        <v>Muy Baja</v>
      </c>
      <c r="N138" s="232">
        <f t="shared" ref="N138:N139" si="185">IF(M138="Muy Baja", 20%, IF(M138="Baja",40%, IF(M138="Media",60%, IF(M138="Alta",80%,IF(M138="Muy Alta",100%,"")))))</f>
        <v>0.2</v>
      </c>
      <c r="O138" s="233" t="s">
        <v>53</v>
      </c>
      <c r="P138" s="233" t="s">
        <v>53</v>
      </c>
      <c r="Q138" s="233" t="s">
        <v>53</v>
      </c>
      <c r="R138" s="233" t="s">
        <v>53</v>
      </c>
      <c r="S138" s="233" t="s">
        <v>53</v>
      </c>
      <c r="T138" s="233" t="s">
        <v>53</v>
      </c>
      <c r="U138" s="233" t="s">
        <v>53</v>
      </c>
      <c r="V138" s="233" t="s">
        <v>54</v>
      </c>
      <c r="W138" s="233" t="s">
        <v>54</v>
      </c>
      <c r="X138" s="233" t="s">
        <v>53</v>
      </c>
      <c r="Y138" s="233" t="s">
        <v>53</v>
      </c>
      <c r="Z138" s="233" t="s">
        <v>53</v>
      </c>
      <c r="AA138" s="233" t="s">
        <v>53</v>
      </c>
      <c r="AB138" s="233" t="s">
        <v>53</v>
      </c>
      <c r="AC138" s="233" t="s">
        <v>53</v>
      </c>
      <c r="AD138" s="233" t="s">
        <v>54</v>
      </c>
      <c r="AE138" s="233" t="s">
        <v>53</v>
      </c>
      <c r="AF138" s="233" t="s">
        <v>53</v>
      </c>
      <c r="AG138" s="233" t="s">
        <v>54</v>
      </c>
      <c r="AH138" s="234"/>
      <c r="AI138" s="229" t="s">
        <v>362</v>
      </c>
      <c r="AJ138" s="234"/>
      <c r="AK138" s="235" t="str">
        <f t="shared" ref="AK138:AK139" si="186">IF(AI138="Afectación menor a 10 SMLMV","Leve",IF(AI138="Entre 10 y 50 SMLMV","Menor",IF(AI138="Entre 50 y 100 SMLMV","Moderado",IF(AI138="Entre 100 y 500 SMLMV","Mayor",IF(AI138="Mayor a 500 SMLMV","Catastrófico",";")))))</f>
        <v>Moderado</v>
      </c>
      <c r="AL138" s="236">
        <f t="shared" ref="AL138:AL139" si="187">IF(AK138="Leve", 20%, IF(AK138="Menor",40%, IF(AK138="Moderado",60%, IF(AK138="Mayor",80%,IF(AK138="Catastrófico",100%,"")))))</f>
        <v>0.6</v>
      </c>
      <c r="AM138" s="261" t="str">
        <f>IF(AND(M138&lt;&gt;"",AK138&lt;&gt;""),VLOOKUP(M138&amp;AK138,'No Eliminar'!$P$3:$Q$27,2,FALSE),"")</f>
        <v>Moderada</v>
      </c>
      <c r="AN138" s="809" t="s">
        <v>84</v>
      </c>
      <c r="AO138" s="313" t="s">
        <v>574</v>
      </c>
      <c r="AP138" s="450" t="s">
        <v>1065</v>
      </c>
      <c r="AQ138" s="702" t="str">
        <f t="shared" si="104"/>
        <v>Probabilidad</v>
      </c>
      <c r="AR138" s="668" t="s">
        <v>61</v>
      </c>
      <c r="AS138" s="664">
        <f t="shared" si="105"/>
        <v>0.25</v>
      </c>
      <c r="AT138" s="668" t="s">
        <v>56</v>
      </c>
      <c r="AU138" s="664">
        <f t="shared" si="106"/>
        <v>0.15</v>
      </c>
      <c r="AV138" s="683">
        <f t="shared" si="107"/>
        <v>0.4</v>
      </c>
      <c r="AW138" s="668" t="s">
        <v>57</v>
      </c>
      <c r="AX138" s="668" t="s">
        <v>58</v>
      </c>
      <c r="AY138" s="668" t="s">
        <v>59</v>
      </c>
      <c r="AZ138" s="683">
        <f t="shared" ref="AZ138" si="188">IFERROR(IF(AQ138="Probabilidad",(N138-(+N138*AV138)),IF(AQ138="Impacto",N138,"")),"")</f>
        <v>0.12</v>
      </c>
      <c r="BA138" s="684" t="str">
        <f t="shared" si="108"/>
        <v>Muy Baja</v>
      </c>
      <c r="BB138" s="683">
        <f t="shared" ref="BB138" si="189">IF(AQ138="Impacto",(AL138-(+AL138*AV138)),AL138)</f>
        <v>0.6</v>
      </c>
      <c r="BC138" s="684" t="str">
        <f t="shared" si="109"/>
        <v>Moderado</v>
      </c>
      <c r="BD138" s="685" t="str">
        <f>IF(AND(BA138&lt;&gt;"",BC138&lt;&gt;""),VLOOKUP(BA138&amp;BC138,'No Eliminar'!$P$3:$Q$27,2,FALSE),"")</f>
        <v>Moderada</v>
      </c>
      <c r="BE138" s="668" t="s">
        <v>60</v>
      </c>
      <c r="BF138" s="669" t="s">
        <v>781</v>
      </c>
      <c r="BG138" s="669" t="s">
        <v>780</v>
      </c>
      <c r="BH138" s="669" t="s">
        <v>606</v>
      </c>
      <c r="BI138" s="686">
        <v>44576</v>
      </c>
      <c r="BJ138" s="686">
        <v>44925</v>
      </c>
      <c r="BK138" s="368"/>
      <c r="BL138" s="1282" t="s">
        <v>1066</v>
      </c>
    </row>
    <row r="139" spans="2:64" ht="73.5" thickBot="1" x14ac:dyDescent="0.35">
      <c r="B139" s="947"/>
      <c r="C139" s="881"/>
      <c r="D139" s="981"/>
      <c r="E139" s="912" t="s">
        <v>74</v>
      </c>
      <c r="F139" s="876" t="s">
        <v>320</v>
      </c>
      <c r="G139" s="937" t="s">
        <v>1067</v>
      </c>
      <c r="H139" s="888" t="s">
        <v>68</v>
      </c>
      <c r="I139" s="933" t="s">
        <v>550</v>
      </c>
      <c r="J139" s="933" t="s">
        <v>1068</v>
      </c>
      <c r="K139" s="894" t="s">
        <v>102</v>
      </c>
      <c r="L139" s="888" t="s">
        <v>72</v>
      </c>
      <c r="M139" s="892" t="str">
        <f t="shared" si="184"/>
        <v>Baja</v>
      </c>
      <c r="N139" s="890">
        <f t="shared" si="185"/>
        <v>0.4</v>
      </c>
      <c r="O139" s="383" t="s">
        <v>53</v>
      </c>
      <c r="P139" s="383" t="s">
        <v>53</v>
      </c>
      <c r="Q139" s="383" t="s">
        <v>53</v>
      </c>
      <c r="R139" s="383" t="s">
        <v>53</v>
      </c>
      <c r="S139" s="383" t="s">
        <v>53</v>
      </c>
      <c r="T139" s="383" t="s">
        <v>53</v>
      </c>
      <c r="U139" s="383" t="s">
        <v>53</v>
      </c>
      <c r="V139" s="383" t="s">
        <v>54</v>
      </c>
      <c r="W139" s="383" t="s">
        <v>54</v>
      </c>
      <c r="X139" s="383" t="s">
        <v>53</v>
      </c>
      <c r="Y139" s="383" t="s">
        <v>53</v>
      </c>
      <c r="Z139" s="383" t="s">
        <v>53</v>
      </c>
      <c r="AA139" s="383" t="s">
        <v>53</v>
      </c>
      <c r="AB139" s="383" t="s">
        <v>53</v>
      </c>
      <c r="AC139" s="383" t="s">
        <v>53</v>
      </c>
      <c r="AD139" s="383" t="s">
        <v>54</v>
      </c>
      <c r="AE139" s="383" t="s">
        <v>53</v>
      </c>
      <c r="AF139" s="383" t="s">
        <v>53</v>
      </c>
      <c r="AG139" s="383" t="s">
        <v>54</v>
      </c>
      <c r="AH139" s="101"/>
      <c r="AI139" s="888" t="s">
        <v>361</v>
      </c>
      <c r="AJ139" s="101"/>
      <c r="AK139" s="886" t="str">
        <f t="shared" si="186"/>
        <v>Menor</v>
      </c>
      <c r="AL139" s="906">
        <f t="shared" si="187"/>
        <v>0.4</v>
      </c>
      <c r="AM139" s="918" t="str">
        <f>IF(AND(M139&lt;&gt;"",AK139&lt;&gt;""),VLOOKUP(M139&amp;AK139,'No Eliminar'!$P$3:$Q$27,2,FALSE),"")</f>
        <v>Moderada</v>
      </c>
      <c r="AN139" s="216" t="s">
        <v>84</v>
      </c>
      <c r="AO139" s="315" t="s">
        <v>575</v>
      </c>
      <c r="AP139" s="450" t="s">
        <v>552</v>
      </c>
      <c r="AQ139" s="136" t="str">
        <f t="shared" si="104"/>
        <v>Probabilidad</v>
      </c>
      <c r="AR139" s="781" t="s">
        <v>62</v>
      </c>
      <c r="AS139" s="766">
        <f t="shared" si="105"/>
        <v>0.15</v>
      </c>
      <c r="AT139" s="781" t="s">
        <v>56</v>
      </c>
      <c r="AU139" s="766">
        <f t="shared" si="106"/>
        <v>0.15</v>
      </c>
      <c r="AV139" s="767">
        <f t="shared" si="107"/>
        <v>0.3</v>
      </c>
      <c r="AW139" s="781" t="s">
        <v>57</v>
      </c>
      <c r="AX139" s="781" t="s">
        <v>58</v>
      </c>
      <c r="AY139" s="781" t="s">
        <v>59</v>
      </c>
      <c r="AZ139" s="767">
        <f>IFERROR(IF(AQ139="Probabilidad",(N139-(+N139*AV139)),IF(AQ139="Impacto",N139,"")),"")</f>
        <v>0.28000000000000003</v>
      </c>
      <c r="BA139" s="768" t="str">
        <f t="shared" si="108"/>
        <v>Baja</v>
      </c>
      <c r="BB139" s="767">
        <f>IF(AQ139="Impacto",(AL139-(+AL139*AV139)),AL139)</f>
        <v>0.4</v>
      </c>
      <c r="BC139" s="768" t="str">
        <f t="shared" si="109"/>
        <v>Menor</v>
      </c>
      <c r="BD139" s="769" t="str">
        <f>IF(AND(BA139&lt;&gt;"",BC139&lt;&gt;""),VLOOKUP(BA139&amp;BC139,'No Eliminar'!$P$3:$Q$27,2,FALSE),"")</f>
        <v>Moderada</v>
      </c>
      <c r="BE139" s="896" t="s">
        <v>115</v>
      </c>
      <c r="BF139" s="898" t="s">
        <v>389</v>
      </c>
      <c r="BG139" s="898" t="s">
        <v>389</v>
      </c>
      <c r="BH139" s="898" t="s">
        <v>389</v>
      </c>
      <c r="BI139" s="898" t="s">
        <v>389</v>
      </c>
      <c r="BJ139" s="898" t="s">
        <v>389</v>
      </c>
      <c r="BK139" s="898" t="s">
        <v>389</v>
      </c>
      <c r="BL139" s="902" t="s">
        <v>1069</v>
      </c>
    </row>
    <row r="140" spans="2:64" ht="158.25" customHeight="1" thickTop="1" thickBot="1" x14ac:dyDescent="0.35">
      <c r="B140" s="947"/>
      <c r="C140" s="881"/>
      <c r="D140" s="981"/>
      <c r="E140" s="912"/>
      <c r="F140" s="911"/>
      <c r="G140" s="1270"/>
      <c r="H140" s="909"/>
      <c r="I140" s="983"/>
      <c r="J140" s="983"/>
      <c r="K140" s="908"/>
      <c r="L140" s="909"/>
      <c r="M140" s="925"/>
      <c r="N140" s="924"/>
      <c r="O140" s="403" t="s">
        <v>53</v>
      </c>
      <c r="P140" s="403" t="s">
        <v>53</v>
      </c>
      <c r="Q140" s="403" t="s">
        <v>53</v>
      </c>
      <c r="R140" s="403" t="s">
        <v>53</v>
      </c>
      <c r="S140" s="403" t="s">
        <v>53</v>
      </c>
      <c r="T140" s="403" t="s">
        <v>53</v>
      </c>
      <c r="U140" s="403" t="s">
        <v>53</v>
      </c>
      <c r="V140" s="403" t="s">
        <v>54</v>
      </c>
      <c r="W140" s="403" t="s">
        <v>54</v>
      </c>
      <c r="X140" s="403" t="s">
        <v>53</v>
      </c>
      <c r="Y140" s="403" t="s">
        <v>53</v>
      </c>
      <c r="Z140" s="403" t="s">
        <v>53</v>
      </c>
      <c r="AA140" s="403" t="s">
        <v>53</v>
      </c>
      <c r="AB140" s="403" t="s">
        <v>53</v>
      </c>
      <c r="AC140" s="403" t="s">
        <v>53</v>
      </c>
      <c r="AD140" s="403" t="s">
        <v>54</v>
      </c>
      <c r="AE140" s="403" t="s">
        <v>53</v>
      </c>
      <c r="AF140" s="403" t="s">
        <v>53</v>
      </c>
      <c r="AG140" s="403" t="s">
        <v>54</v>
      </c>
      <c r="AH140" s="408"/>
      <c r="AI140" s="909"/>
      <c r="AJ140" s="408"/>
      <c r="AK140" s="922"/>
      <c r="AL140" s="921"/>
      <c r="AM140" s="919"/>
      <c r="AN140" s="216" t="s">
        <v>348</v>
      </c>
      <c r="AO140" s="314" t="s">
        <v>576</v>
      </c>
      <c r="AP140" s="450" t="s">
        <v>1070</v>
      </c>
      <c r="AQ140" s="632" t="str">
        <f t="shared" si="104"/>
        <v>Probabilidad</v>
      </c>
      <c r="AR140" s="782" t="s">
        <v>62</v>
      </c>
      <c r="AS140" s="738">
        <f t="shared" si="105"/>
        <v>0.15</v>
      </c>
      <c r="AT140" s="782" t="s">
        <v>56</v>
      </c>
      <c r="AU140" s="738">
        <f t="shared" si="106"/>
        <v>0.15</v>
      </c>
      <c r="AV140" s="739">
        <f>AS140+AU140</f>
        <v>0.3</v>
      </c>
      <c r="AW140" s="782" t="s">
        <v>57</v>
      </c>
      <c r="AX140" s="782" t="s">
        <v>58</v>
      </c>
      <c r="AY140" s="782" t="s">
        <v>59</v>
      </c>
      <c r="AZ140" s="751">
        <f>IFERROR(IF(AND(AQ139="Probabilidad",AQ140="Probabilidad"),(AZ139-(+AZ139*AV140)),IF(AQ140="Probabilidad",(N139-(+N139*AV140)),IF(AQ140="Impacto",AZ139,""))),"")</f>
        <v>0.19600000000000001</v>
      </c>
      <c r="BA140" s="740" t="str">
        <f t="shared" si="108"/>
        <v>Muy Baja</v>
      </c>
      <c r="BB140" s="739">
        <f>IFERROR(IF(AND(AQ139="Impacto",AQ140="Impacto"),(BB139-(+BB139*AV140)),IF(AND(AQ139="Impacto",AQ140="Probabilidad"),(BB139),IF(AND(AQ139="Probabilidad",AQ140="Impacto"),(BB139-(+BB139*AV140)),IF(AND(AQ139="Probabilidad",AQ140="Probabilidad"),(BB139))))),"")</f>
        <v>0.4</v>
      </c>
      <c r="BC140" s="740" t="str">
        <f t="shared" si="109"/>
        <v>Menor</v>
      </c>
      <c r="BD140" s="741" t="str">
        <f>IF(AND(BA140&lt;&gt;"",BC140&lt;&gt;""),VLOOKUP(BA140&amp;BC140,'No Eliminar'!$P$3:$Q$27,2,FALSE),"")</f>
        <v>Baja</v>
      </c>
      <c r="BE140" s="917"/>
      <c r="BF140" s="915"/>
      <c r="BG140" s="915"/>
      <c r="BH140" s="915"/>
      <c r="BI140" s="915"/>
      <c r="BJ140" s="915"/>
      <c r="BK140" s="915"/>
      <c r="BL140" s="914"/>
    </row>
    <row r="141" spans="2:64" ht="87.75" thickBot="1" x14ac:dyDescent="0.35">
      <c r="B141" s="947"/>
      <c r="C141" s="881"/>
      <c r="D141" s="981"/>
      <c r="E141" s="913"/>
      <c r="F141" s="877"/>
      <c r="G141" s="938"/>
      <c r="H141" s="889"/>
      <c r="I141" s="934"/>
      <c r="J141" s="934"/>
      <c r="K141" s="895"/>
      <c r="L141" s="889"/>
      <c r="M141" s="893"/>
      <c r="N141" s="891"/>
      <c r="O141" s="384" t="s">
        <v>53</v>
      </c>
      <c r="P141" s="384" t="s">
        <v>53</v>
      </c>
      <c r="Q141" s="384" t="s">
        <v>53</v>
      </c>
      <c r="R141" s="384" t="s">
        <v>53</v>
      </c>
      <c r="S141" s="384" t="s">
        <v>53</v>
      </c>
      <c r="T141" s="384" t="s">
        <v>53</v>
      </c>
      <c r="U141" s="384" t="s">
        <v>53</v>
      </c>
      <c r="V141" s="384" t="s">
        <v>54</v>
      </c>
      <c r="W141" s="384" t="s">
        <v>54</v>
      </c>
      <c r="X141" s="384" t="s">
        <v>53</v>
      </c>
      <c r="Y141" s="384" t="s">
        <v>53</v>
      </c>
      <c r="Z141" s="384" t="s">
        <v>53</v>
      </c>
      <c r="AA141" s="384" t="s">
        <v>53</v>
      </c>
      <c r="AB141" s="384" t="s">
        <v>53</v>
      </c>
      <c r="AC141" s="384" t="s">
        <v>53</v>
      </c>
      <c r="AD141" s="384" t="s">
        <v>54</v>
      </c>
      <c r="AE141" s="384" t="s">
        <v>53</v>
      </c>
      <c r="AF141" s="384" t="s">
        <v>53</v>
      </c>
      <c r="AG141" s="384" t="s">
        <v>54</v>
      </c>
      <c r="AH141" s="112"/>
      <c r="AI141" s="889"/>
      <c r="AJ141" s="112"/>
      <c r="AK141" s="887"/>
      <c r="AL141" s="907"/>
      <c r="AM141" s="920"/>
      <c r="AN141" s="809" t="s">
        <v>349</v>
      </c>
      <c r="AO141" s="316" t="s">
        <v>577</v>
      </c>
      <c r="AP141" s="450" t="s">
        <v>551</v>
      </c>
      <c r="AQ141" s="137" t="str">
        <f t="shared" si="104"/>
        <v>Probabilidad</v>
      </c>
      <c r="AR141" s="783" t="s">
        <v>62</v>
      </c>
      <c r="AS141" s="776">
        <f t="shared" si="105"/>
        <v>0.15</v>
      </c>
      <c r="AT141" s="783" t="s">
        <v>56</v>
      </c>
      <c r="AU141" s="776">
        <f t="shared" si="106"/>
        <v>0.15</v>
      </c>
      <c r="AV141" s="777">
        <f>AS141+AU141</f>
        <v>0.3</v>
      </c>
      <c r="AW141" s="783" t="s">
        <v>57</v>
      </c>
      <c r="AX141" s="783" t="s">
        <v>58</v>
      </c>
      <c r="AY141" s="783" t="s">
        <v>59</v>
      </c>
      <c r="AZ141" s="794">
        <f>IFERROR(IF(AND(AQ140="Probabilidad",AQ141="Probabilidad"),(AZ140-(+AZ140*AV141)),IF(AQ141="Probabilidad",(N140-(+N140*AV141)),IF(AQ141="Impacto",AZ140,""))),"")</f>
        <v>0.13720000000000002</v>
      </c>
      <c r="BA141" s="778" t="str">
        <f t="shared" si="108"/>
        <v>Muy Baja</v>
      </c>
      <c r="BB141" s="777">
        <f>IFERROR(IF(AND(AQ140="Impacto",AQ141="Impacto"),(BB140-(+BB140*AV141)),IF(AND(AQ140="Impacto",AQ141="Probabilidad"),(BB140),IF(AND(AQ140="Probabilidad",AQ141="Impacto"),(BB140-(+BB140*AV141)),IF(AND(AQ140="Probabilidad",AQ141="Probabilidad"),(BB140))))),"")</f>
        <v>0.4</v>
      </c>
      <c r="BC141" s="778" t="str">
        <f t="shared" si="109"/>
        <v>Menor</v>
      </c>
      <c r="BD141" s="779" t="str">
        <f>IF(AND(BA141&lt;&gt;"",BC141&lt;&gt;""),VLOOKUP(BA141&amp;BC141,'No Eliminar'!$P$3:$Q$27,2,FALSE),"")</f>
        <v>Baja</v>
      </c>
      <c r="BE141" s="897"/>
      <c r="BF141" s="899"/>
      <c r="BG141" s="899"/>
      <c r="BH141" s="899"/>
      <c r="BI141" s="899"/>
      <c r="BJ141" s="899"/>
      <c r="BK141" s="899"/>
      <c r="BL141" s="903"/>
    </row>
    <row r="142" spans="2:64" ht="141.75" thickBot="1" x14ac:dyDescent="0.35">
      <c r="B142" s="947"/>
      <c r="C142" s="881"/>
      <c r="D142" s="981"/>
      <c r="E142" s="878" t="s">
        <v>50</v>
      </c>
      <c r="F142" s="876" t="s">
        <v>321</v>
      </c>
      <c r="G142" s="984" t="s">
        <v>578</v>
      </c>
      <c r="H142" s="888" t="s">
        <v>68</v>
      </c>
      <c r="I142" s="985" t="s">
        <v>579</v>
      </c>
      <c r="J142" s="986" t="s">
        <v>1071</v>
      </c>
      <c r="K142" s="894" t="s">
        <v>102</v>
      </c>
      <c r="L142" s="888" t="s">
        <v>72</v>
      </c>
      <c r="M142" s="892" t="str">
        <f t="shared" ref="M142" si="190">IF(L142="Máximo 2 veces por año","Muy Baja", IF(L142="De 3 a 24 veces por año","Baja", IF(L142="De 24 a 500 veces por año","Media", IF(L142="De 500 veces al año y máximo 5000 veces por año","Alta",IF(L142="Más de 5000 veces por año","Muy Alta",";")))))</f>
        <v>Baja</v>
      </c>
      <c r="N142" s="890">
        <f t="shared" ref="N142" si="191">IF(M142="Muy Baja", 20%, IF(M142="Baja",40%, IF(M142="Media",60%, IF(M142="Alta",80%,IF(M142="Muy Alta",100%,"")))))</f>
        <v>0.4</v>
      </c>
      <c r="O142" s="438" t="s">
        <v>53</v>
      </c>
      <c r="P142" s="438" t="s">
        <v>53</v>
      </c>
      <c r="Q142" s="438" t="s">
        <v>53</v>
      </c>
      <c r="R142" s="438" t="s">
        <v>53</v>
      </c>
      <c r="S142" s="438" t="s">
        <v>53</v>
      </c>
      <c r="T142" s="438" t="s">
        <v>53</v>
      </c>
      <c r="U142" s="438" t="s">
        <v>53</v>
      </c>
      <c r="V142" s="438" t="s">
        <v>54</v>
      </c>
      <c r="W142" s="438" t="s">
        <v>54</v>
      </c>
      <c r="X142" s="438" t="s">
        <v>53</v>
      </c>
      <c r="Y142" s="438" t="s">
        <v>53</v>
      </c>
      <c r="Z142" s="438" t="s">
        <v>53</v>
      </c>
      <c r="AA142" s="438" t="s">
        <v>53</v>
      </c>
      <c r="AB142" s="438" t="s">
        <v>53</v>
      </c>
      <c r="AC142" s="438" t="s">
        <v>53</v>
      </c>
      <c r="AD142" s="438" t="s">
        <v>54</v>
      </c>
      <c r="AE142" s="438" t="s">
        <v>53</v>
      </c>
      <c r="AF142" s="438" t="s">
        <v>53</v>
      </c>
      <c r="AG142" s="438" t="s">
        <v>54</v>
      </c>
      <c r="AH142" s="92"/>
      <c r="AI142" s="888" t="s">
        <v>361</v>
      </c>
      <c r="AJ142" s="92"/>
      <c r="AK142" s="886" t="str">
        <f t="shared" ref="AK142" si="192">IF(AI142="Afectación menor a 10 SMLMV","Leve",IF(AI142="Entre 10 y 50 SMLMV","Menor",IF(AI142="Entre 50 y 100 SMLMV","Moderado",IF(AI142="Entre 100 y 500 SMLMV","Mayor",IF(AI142="Mayor a 500 SMLMV","Catastrófico",";")))))</f>
        <v>Menor</v>
      </c>
      <c r="AL142" s="906">
        <f t="shared" ref="AL142" si="193">IF(AK142="Leve", 20%, IF(AK142="Menor",40%, IF(AK142="Moderado",60%, IF(AK142="Mayor",80%,IF(AK142="Catastrófico",100%,"")))))</f>
        <v>0.4</v>
      </c>
      <c r="AM142" s="918" t="str">
        <f>IF(AND(M142&lt;&gt;"",AK142&lt;&gt;""),VLOOKUP(M142&amp;AK142,'No Eliminar'!$P$3:$Q$27,2,FALSE),"")</f>
        <v>Moderada</v>
      </c>
      <c r="AN142" s="216" t="s">
        <v>84</v>
      </c>
      <c r="AO142" s="315" t="s">
        <v>1072</v>
      </c>
      <c r="AP142" s="450" t="s">
        <v>580</v>
      </c>
      <c r="AQ142" s="136" t="str">
        <f t="shared" si="104"/>
        <v>Probabilidad</v>
      </c>
      <c r="AR142" s="781" t="s">
        <v>61</v>
      </c>
      <c r="AS142" s="766">
        <f t="shared" si="105"/>
        <v>0.25</v>
      </c>
      <c r="AT142" s="781" t="s">
        <v>69</v>
      </c>
      <c r="AU142" s="766">
        <f t="shared" si="106"/>
        <v>0.25</v>
      </c>
      <c r="AV142" s="767">
        <f t="shared" ref="AV142:AV144" si="194">AS142+AU142</f>
        <v>0.5</v>
      </c>
      <c r="AW142" s="781" t="s">
        <v>57</v>
      </c>
      <c r="AX142" s="781" t="s">
        <v>58</v>
      </c>
      <c r="AY142" s="781" t="s">
        <v>59</v>
      </c>
      <c r="AZ142" s="767">
        <f>IFERROR(IF(AQ142="Probabilidad",(N142-(+N142*AV142)),IF(AQ142="Impacto",N142,"")),"")</f>
        <v>0.2</v>
      </c>
      <c r="BA142" s="768" t="str">
        <f t="shared" si="108"/>
        <v>Muy Baja</v>
      </c>
      <c r="BB142" s="767">
        <f>IF(AQ142="Impacto",(AL142-(+AL142*AV142)),AL142)</f>
        <v>0.4</v>
      </c>
      <c r="BC142" s="768" t="str">
        <f t="shared" si="109"/>
        <v>Menor</v>
      </c>
      <c r="BD142" s="769" t="str">
        <f>IF(AND(BA142&lt;&gt;"",BC142&lt;&gt;""),VLOOKUP(BA142&amp;BC142,'No Eliminar'!$P$3:$Q$27,2,FALSE),"")</f>
        <v>Baja</v>
      </c>
      <c r="BE142" s="896" t="s">
        <v>115</v>
      </c>
      <c r="BF142" s="1280" t="s">
        <v>389</v>
      </c>
      <c r="BG142" s="1280" t="s">
        <v>389</v>
      </c>
      <c r="BH142" s="1280" t="s">
        <v>389</v>
      </c>
      <c r="BI142" s="1280" t="s">
        <v>389</v>
      </c>
      <c r="BJ142" s="1280" t="s">
        <v>389</v>
      </c>
      <c r="BK142" s="803"/>
      <c r="BL142" s="902" t="s">
        <v>1073</v>
      </c>
    </row>
    <row r="143" spans="2:64" ht="117" thickTop="1" thickBot="1" x14ac:dyDescent="0.35">
      <c r="B143" s="932"/>
      <c r="C143" s="882"/>
      <c r="D143" s="982"/>
      <c r="E143" s="879"/>
      <c r="F143" s="877"/>
      <c r="G143" s="875"/>
      <c r="H143" s="889"/>
      <c r="I143" s="889"/>
      <c r="J143" s="946"/>
      <c r="K143" s="895"/>
      <c r="L143" s="889"/>
      <c r="M143" s="893"/>
      <c r="N143" s="891"/>
      <c r="O143" s="384" t="s">
        <v>53</v>
      </c>
      <c r="P143" s="384" t="s">
        <v>53</v>
      </c>
      <c r="Q143" s="384" t="s">
        <v>53</v>
      </c>
      <c r="R143" s="384" t="s">
        <v>53</v>
      </c>
      <c r="S143" s="384" t="s">
        <v>53</v>
      </c>
      <c r="T143" s="384" t="s">
        <v>53</v>
      </c>
      <c r="U143" s="384" t="s">
        <v>53</v>
      </c>
      <c r="V143" s="384" t="s">
        <v>54</v>
      </c>
      <c r="W143" s="384" t="s">
        <v>54</v>
      </c>
      <c r="X143" s="384" t="s">
        <v>53</v>
      </c>
      <c r="Y143" s="384" t="s">
        <v>53</v>
      </c>
      <c r="Z143" s="384" t="s">
        <v>53</v>
      </c>
      <c r="AA143" s="384" t="s">
        <v>53</v>
      </c>
      <c r="AB143" s="384" t="s">
        <v>53</v>
      </c>
      <c r="AC143" s="384" t="s">
        <v>53</v>
      </c>
      <c r="AD143" s="384" t="s">
        <v>54</v>
      </c>
      <c r="AE143" s="384" t="s">
        <v>53</v>
      </c>
      <c r="AF143" s="384" t="s">
        <v>53</v>
      </c>
      <c r="AG143" s="384" t="s">
        <v>54</v>
      </c>
      <c r="AH143" s="112"/>
      <c r="AI143" s="889"/>
      <c r="AJ143" s="112"/>
      <c r="AK143" s="887"/>
      <c r="AL143" s="907"/>
      <c r="AM143" s="920"/>
      <c r="AN143" s="809" t="s">
        <v>348</v>
      </c>
      <c r="AO143" s="316" t="s">
        <v>582</v>
      </c>
      <c r="AP143" s="450" t="s">
        <v>581</v>
      </c>
      <c r="AQ143" s="137" t="str">
        <f t="shared" si="104"/>
        <v>Probabilidad</v>
      </c>
      <c r="AR143" s="783" t="s">
        <v>61</v>
      </c>
      <c r="AS143" s="776">
        <f t="shared" si="105"/>
        <v>0.25</v>
      </c>
      <c r="AT143" s="783" t="s">
        <v>69</v>
      </c>
      <c r="AU143" s="776">
        <f t="shared" si="106"/>
        <v>0.25</v>
      </c>
      <c r="AV143" s="777">
        <f t="shared" si="194"/>
        <v>0.5</v>
      </c>
      <c r="AW143" s="783" t="s">
        <v>57</v>
      </c>
      <c r="AX143" s="783" t="s">
        <v>58</v>
      </c>
      <c r="AY143" s="783" t="s">
        <v>59</v>
      </c>
      <c r="AZ143" s="794">
        <f>IFERROR(IF(AND(AQ142="Probabilidad",AQ143="Probabilidad"),(AZ142-(+AZ142*AV143)),IF(AQ143="Probabilidad",(N142-(+N142*AV143)),IF(AQ143="Impacto",AZ142,""))),"")</f>
        <v>0.1</v>
      </c>
      <c r="BA143" s="778" t="str">
        <f t="shared" si="108"/>
        <v>Muy Baja</v>
      </c>
      <c r="BB143" s="777">
        <f>IFERROR(IF(AND(AQ142="Impacto",AQ143="Impacto"),(BB142-(+BB142*AV143)),IF(AND(AQ142="Impacto",AQ143="Probabilidad"),(BB142),IF(AND(AQ142="Probabilidad",AQ143="Impacto"),(BB142-(+BB142*AV143)),IF(AND(AQ142="Probabilidad",AQ143="Probabilidad"),(BB142))))),"")</f>
        <v>0.4</v>
      </c>
      <c r="BC143" s="778" t="str">
        <f t="shared" si="109"/>
        <v>Menor</v>
      </c>
      <c r="BD143" s="779" t="str">
        <f>IF(AND(BA143&lt;&gt;"",BC143&lt;&gt;""),VLOOKUP(BA143&amp;BC143,'No Eliminar'!$P$3:$Q$27,2,FALSE),"")</f>
        <v>Baja</v>
      </c>
      <c r="BE143" s="897"/>
      <c r="BF143" s="1281"/>
      <c r="BG143" s="1281"/>
      <c r="BH143" s="1281"/>
      <c r="BI143" s="1281"/>
      <c r="BJ143" s="1281"/>
      <c r="BK143" s="804"/>
      <c r="BL143" s="903"/>
    </row>
    <row r="144" spans="2:64" ht="114.75" customHeight="1" x14ac:dyDescent="0.3">
      <c r="B144" s="931" t="s">
        <v>71</v>
      </c>
      <c r="C144" s="880" t="str">
        <f>VLOOKUP(B144,'No Eliminar'!B$3:D$18,2,FALSE)</f>
        <v>Administrar la documentación del Instituto durante todo su ciclo vital de acuerdo a la legislación vigente con el fin de conservar la memoria institucional y proporcionar de manera oportuna la información a usuarios.</v>
      </c>
      <c r="D144" s="880" t="str">
        <f>VLOOKUP(B144,'No Eliminar'!B$3:E$18,4,FALSE)</f>
        <v>Garantizar un adecuado flujo de información tanto interna  como externa</v>
      </c>
      <c r="E144" s="923" t="s">
        <v>50</v>
      </c>
      <c r="F144" s="876" t="s">
        <v>322</v>
      </c>
      <c r="G144" s="1110" t="s">
        <v>583</v>
      </c>
      <c r="H144" s="888" t="s">
        <v>68</v>
      </c>
      <c r="I144" s="978" t="s">
        <v>584</v>
      </c>
      <c r="J144" s="978" t="s">
        <v>585</v>
      </c>
      <c r="K144" s="894" t="s">
        <v>356</v>
      </c>
      <c r="L144" s="888" t="s">
        <v>168</v>
      </c>
      <c r="M144" s="892" t="str">
        <f t="shared" ref="M144" si="195">IF(L144="Máximo 2 veces por año","Muy Baja", IF(L144="De 3 a 24 veces por año","Baja", IF(L144="De 24 a 500 veces por año","Media", IF(L144="De 500 veces al año y máximo 5000 veces por año","Alta",IF(L144="Más de 5000 veces por año","Muy Alta",";")))))</f>
        <v>Muy Baja</v>
      </c>
      <c r="N144" s="890">
        <f t="shared" ref="N144" si="196">IF(M144="Muy Baja", 20%, IF(M144="Baja",40%, IF(M144="Media",60%, IF(M144="Alta",80%,IF(M144="Muy Alta",100%,"")))))</f>
        <v>0.2</v>
      </c>
      <c r="O144" s="383" t="s">
        <v>53</v>
      </c>
      <c r="P144" s="383" t="s">
        <v>53</v>
      </c>
      <c r="Q144" s="383" t="s">
        <v>53</v>
      </c>
      <c r="R144" s="383" t="s">
        <v>53</v>
      </c>
      <c r="S144" s="383" t="s">
        <v>53</v>
      </c>
      <c r="T144" s="383" t="s">
        <v>53</v>
      </c>
      <c r="U144" s="383" t="s">
        <v>53</v>
      </c>
      <c r="V144" s="383" t="s">
        <v>54</v>
      </c>
      <c r="W144" s="383" t="s">
        <v>54</v>
      </c>
      <c r="X144" s="383" t="s">
        <v>53</v>
      </c>
      <c r="Y144" s="383" t="s">
        <v>53</v>
      </c>
      <c r="Z144" s="383" t="s">
        <v>53</v>
      </c>
      <c r="AA144" s="383" t="s">
        <v>53</v>
      </c>
      <c r="AB144" s="383" t="s">
        <v>53</v>
      </c>
      <c r="AC144" s="383" t="s">
        <v>53</v>
      </c>
      <c r="AD144" s="383" t="s">
        <v>54</v>
      </c>
      <c r="AE144" s="383" t="s">
        <v>53</v>
      </c>
      <c r="AF144" s="383" t="s">
        <v>53</v>
      </c>
      <c r="AG144" s="383" t="s">
        <v>54</v>
      </c>
      <c r="AH144" s="101"/>
      <c r="AI144" s="888" t="s">
        <v>190</v>
      </c>
      <c r="AJ144" s="101"/>
      <c r="AK144" s="886" t="str">
        <f t="shared" ref="AK144" si="197">IF(AI144="Afectación menor a 10 SMLMV","Leve",IF(AI144="Entre 10 y 50 SMLMV","Menor",IF(AI144="Entre 50 y 100 SMLMV","Moderado",IF(AI144="Entre 100 y 500 SMLMV","Mayor",IF(AI144="Mayor a 500 SMLMV","Catastrófico",";")))))</f>
        <v>Catastrófico</v>
      </c>
      <c r="AL144" s="906">
        <f t="shared" ref="AL144" si="198">IF(AK144="Leve", 20%, IF(AK144="Menor",40%, IF(AK144="Moderado",60%, IF(AK144="Mayor",80%,IF(AK144="Catastrófico",100%,"")))))</f>
        <v>1</v>
      </c>
      <c r="AM144" s="918" t="str">
        <f>IF(AND(M144&lt;&gt;"",AK144&lt;&gt;""),VLOOKUP(M144&amp;AK144,'No Eliminar'!$P$3:$Q$27,2,FALSE),"")</f>
        <v>Extrema</v>
      </c>
      <c r="AN144" s="970" t="s">
        <v>84</v>
      </c>
      <c r="AO144" s="972" t="s">
        <v>587</v>
      </c>
      <c r="AP144" s="974" t="s">
        <v>586</v>
      </c>
      <c r="AQ144" s="1222" t="str">
        <f t="shared" si="104"/>
        <v>Impacto</v>
      </c>
      <c r="AR144" s="917" t="s">
        <v>55</v>
      </c>
      <c r="AS144" s="921">
        <f t="shared" si="105"/>
        <v>0.1</v>
      </c>
      <c r="AT144" s="917" t="s">
        <v>56</v>
      </c>
      <c r="AU144" s="921">
        <f t="shared" si="106"/>
        <v>0.15</v>
      </c>
      <c r="AV144" s="1230">
        <f t="shared" si="194"/>
        <v>0.25</v>
      </c>
      <c r="AW144" s="917" t="s">
        <v>57</v>
      </c>
      <c r="AX144" s="917" t="s">
        <v>65</v>
      </c>
      <c r="AY144" s="917" t="s">
        <v>59</v>
      </c>
      <c r="AZ144" s="1230">
        <f>IFERROR(IF(AQ144="Probabilidad",(N144-(+N144*AV144)),IF(AQ144="Impacto",N144,"")),"")</f>
        <v>0.2</v>
      </c>
      <c r="BA144" s="1229" t="str">
        <f t="shared" si="108"/>
        <v>Muy Baja</v>
      </c>
      <c r="BB144" s="1230">
        <f>IF(AQ144="Impacto",(AL144-(+AL144*AV144)),AL144)</f>
        <v>0.75</v>
      </c>
      <c r="BC144" s="1229" t="str">
        <f t="shared" si="109"/>
        <v>Mayor</v>
      </c>
      <c r="BD144" s="1197" t="str">
        <f>IF(AND(BA144&lt;&gt;"",BC144&lt;&gt;""),VLOOKUP(BA144&amp;BC144,'No Eliminar'!$P$3:$Q$27,2,FALSE),"")</f>
        <v>Alta</v>
      </c>
      <c r="BE144" s="917" t="s">
        <v>119</v>
      </c>
      <c r="BF144" s="852" t="s">
        <v>588</v>
      </c>
      <c r="BG144" s="849" t="s">
        <v>589</v>
      </c>
      <c r="BH144" s="849" t="s">
        <v>397</v>
      </c>
      <c r="BI144" s="859">
        <v>44562</v>
      </c>
      <c r="BJ144" s="859">
        <v>44925</v>
      </c>
      <c r="BK144" s="1276"/>
      <c r="BL144" s="914" t="s">
        <v>592</v>
      </c>
    </row>
    <row r="145" spans="2:64" ht="116.25" thickBot="1" x14ac:dyDescent="0.35">
      <c r="B145" s="947"/>
      <c r="C145" s="881"/>
      <c r="D145" s="881"/>
      <c r="E145" s="913"/>
      <c r="F145" s="877"/>
      <c r="G145" s="1111"/>
      <c r="H145" s="889"/>
      <c r="I145" s="979"/>
      <c r="J145" s="979"/>
      <c r="K145" s="895"/>
      <c r="L145" s="889"/>
      <c r="M145" s="893"/>
      <c r="N145" s="891"/>
      <c r="O145" s="384" t="s">
        <v>53</v>
      </c>
      <c r="P145" s="384" t="s">
        <v>53</v>
      </c>
      <c r="Q145" s="384" t="s">
        <v>53</v>
      </c>
      <c r="R145" s="384" t="s">
        <v>53</v>
      </c>
      <c r="S145" s="384" t="s">
        <v>53</v>
      </c>
      <c r="T145" s="384" t="s">
        <v>53</v>
      </c>
      <c r="U145" s="384" t="s">
        <v>53</v>
      </c>
      <c r="V145" s="384" t="s">
        <v>54</v>
      </c>
      <c r="W145" s="384" t="s">
        <v>54</v>
      </c>
      <c r="X145" s="384" t="s">
        <v>53</v>
      </c>
      <c r="Y145" s="384" t="s">
        <v>53</v>
      </c>
      <c r="Z145" s="384" t="s">
        <v>53</v>
      </c>
      <c r="AA145" s="384" t="s">
        <v>53</v>
      </c>
      <c r="AB145" s="384" t="s">
        <v>53</v>
      </c>
      <c r="AC145" s="384" t="s">
        <v>53</v>
      </c>
      <c r="AD145" s="384" t="s">
        <v>54</v>
      </c>
      <c r="AE145" s="384" t="s">
        <v>53</v>
      </c>
      <c r="AF145" s="384" t="s">
        <v>53</v>
      </c>
      <c r="AG145" s="384" t="s">
        <v>54</v>
      </c>
      <c r="AH145" s="112"/>
      <c r="AI145" s="889"/>
      <c r="AJ145" s="112"/>
      <c r="AK145" s="887"/>
      <c r="AL145" s="907"/>
      <c r="AM145" s="920"/>
      <c r="AN145" s="971"/>
      <c r="AO145" s="973"/>
      <c r="AP145" s="975"/>
      <c r="AQ145" s="977"/>
      <c r="AR145" s="897"/>
      <c r="AS145" s="907"/>
      <c r="AT145" s="897"/>
      <c r="AU145" s="907"/>
      <c r="AV145" s="960"/>
      <c r="AW145" s="897"/>
      <c r="AX145" s="897"/>
      <c r="AY145" s="897"/>
      <c r="AZ145" s="960"/>
      <c r="BA145" s="958"/>
      <c r="BB145" s="960"/>
      <c r="BC145" s="958"/>
      <c r="BD145" s="962"/>
      <c r="BE145" s="897"/>
      <c r="BF145" s="388" t="s">
        <v>590</v>
      </c>
      <c r="BG145" s="388" t="s">
        <v>591</v>
      </c>
      <c r="BH145" s="388" t="s">
        <v>397</v>
      </c>
      <c r="BI145" s="185">
        <v>44562</v>
      </c>
      <c r="BJ145" s="185">
        <v>44925</v>
      </c>
      <c r="BK145" s="182"/>
      <c r="BL145" s="903"/>
    </row>
    <row r="146" spans="2:64" ht="87.75" thickBot="1" x14ac:dyDescent="0.35">
      <c r="B146" s="947"/>
      <c r="C146" s="881"/>
      <c r="D146" s="881"/>
      <c r="E146" s="878" t="s">
        <v>74</v>
      </c>
      <c r="F146" s="876" t="s">
        <v>323</v>
      </c>
      <c r="G146" s="963" t="s">
        <v>593</v>
      </c>
      <c r="H146" s="888" t="s">
        <v>68</v>
      </c>
      <c r="I146" s="965" t="s">
        <v>594</v>
      </c>
      <c r="J146" s="965" t="s">
        <v>595</v>
      </c>
      <c r="K146" s="894" t="s">
        <v>102</v>
      </c>
      <c r="L146" s="888" t="s">
        <v>72</v>
      </c>
      <c r="M146" s="892" t="str">
        <f t="shared" ref="M146" si="199">IF(L146="Máximo 2 veces por año","Muy Baja", IF(L146="De 3 a 24 veces por año","Baja", IF(L146="De 24 a 500 veces por año","Media", IF(L146="De 500 veces al año y máximo 5000 veces por año","Alta",IF(L146="Más de 5000 veces por año","Muy Alta",";")))))</f>
        <v>Baja</v>
      </c>
      <c r="N146" s="890">
        <f t="shared" ref="N146" si="200">IF(M146="Muy Baja", 20%, IF(M146="Baja",40%, IF(M146="Media",60%, IF(M146="Alta",80%,IF(M146="Muy Alta",100%,"")))))</f>
        <v>0.4</v>
      </c>
      <c r="O146" s="438" t="s">
        <v>53</v>
      </c>
      <c r="P146" s="438" t="s">
        <v>53</v>
      </c>
      <c r="Q146" s="438" t="s">
        <v>53</v>
      </c>
      <c r="R146" s="438" t="s">
        <v>53</v>
      </c>
      <c r="S146" s="438" t="s">
        <v>53</v>
      </c>
      <c r="T146" s="438" t="s">
        <v>53</v>
      </c>
      <c r="U146" s="438" t="s">
        <v>53</v>
      </c>
      <c r="V146" s="438" t="s">
        <v>54</v>
      </c>
      <c r="W146" s="438" t="s">
        <v>54</v>
      </c>
      <c r="X146" s="438" t="s">
        <v>53</v>
      </c>
      <c r="Y146" s="438" t="s">
        <v>53</v>
      </c>
      <c r="Z146" s="438" t="s">
        <v>53</v>
      </c>
      <c r="AA146" s="438" t="s">
        <v>53</v>
      </c>
      <c r="AB146" s="438" t="s">
        <v>53</v>
      </c>
      <c r="AC146" s="438" t="s">
        <v>53</v>
      </c>
      <c r="AD146" s="438" t="s">
        <v>54</v>
      </c>
      <c r="AE146" s="438" t="s">
        <v>53</v>
      </c>
      <c r="AF146" s="438" t="s">
        <v>53</v>
      </c>
      <c r="AG146" s="438" t="s">
        <v>54</v>
      </c>
      <c r="AH146" s="92"/>
      <c r="AI146" s="888" t="s">
        <v>362</v>
      </c>
      <c r="AJ146" s="92"/>
      <c r="AK146" s="886" t="str">
        <f>IF(AI146="Afectación menor a 10 SMLMV","Leve",IF(AI146="Entre 10 y 50 SMLMV","Menor",IF(AI146="Entre 50 y 100 SMLMV","Moderado",IF(AI146="Entre 100 y 500 SMLMV","Mayor",IF(AI146="Mayor a 500 SMLMV","Catastrófico",";")))))</f>
        <v>Moderado</v>
      </c>
      <c r="AL146" s="906">
        <f t="shared" ref="AL146" si="201">IF(AK146="Leve", 20%, IF(AK146="Menor",40%, IF(AK146="Moderado",60%, IF(AK146="Mayor",80%,IF(AK146="Catastrófico",100%,"")))))</f>
        <v>0.6</v>
      </c>
      <c r="AM146" s="918" t="str">
        <f>IF(AND(M146&lt;&gt;"",AK146&lt;&gt;""),VLOOKUP(M146&amp;AK146,'No Eliminar'!$P$3:$Q$27,2,FALSE),"")</f>
        <v>Moderada</v>
      </c>
      <c r="AN146" s="216" t="s">
        <v>84</v>
      </c>
      <c r="AO146" s="847" t="s">
        <v>598</v>
      </c>
      <c r="AP146" s="450" t="s">
        <v>596</v>
      </c>
      <c r="AQ146" s="103" t="str">
        <f t="shared" ref="AQ146:AQ154" si="202">IF(AR146="Preventivo","Probabilidad",IF(AR146="Detectivo","Probabilidad","Impacto"))</f>
        <v>Probabilidad</v>
      </c>
      <c r="AR146" s="397" t="s">
        <v>61</v>
      </c>
      <c r="AS146" s="399">
        <f t="shared" ref="AS146:AS154" si="203">IF(AR146="Preventivo", 25%, IF(AR146="Detectivo",15%, IF(AR146="Correctivo",10%,IF(AR146="No se tienen controles para aplicar al impacto","No Aplica",""))))</f>
        <v>0.25</v>
      </c>
      <c r="AT146" s="397" t="s">
        <v>56</v>
      </c>
      <c r="AU146" s="399">
        <f t="shared" ref="AU146:AU154" si="204">IF(AT146="Automático", 25%, IF(AT146="Manual",15%,IF(AT146="No Aplica", "No Aplica","")))</f>
        <v>0.15</v>
      </c>
      <c r="AV146" s="105">
        <f t="shared" ref="AV146:AV154" si="205">AS146+AU146</f>
        <v>0.4</v>
      </c>
      <c r="AW146" s="397" t="s">
        <v>57</v>
      </c>
      <c r="AX146" s="397" t="s">
        <v>65</v>
      </c>
      <c r="AY146" s="397" t="s">
        <v>59</v>
      </c>
      <c r="AZ146" s="105">
        <f t="shared" ref="AZ146" si="206">IFERROR(IF(AQ146="Probabilidad",(N146-(+N146*AV146)),IF(AQ146="Impacto",N146,"")),"")</f>
        <v>0.24</v>
      </c>
      <c r="BA146" s="106" t="str">
        <f t="shared" ref="BA146:BA154" si="207">IF(AZ146&lt;=20%, "Muy Baja", IF(AZ146&lt;=40%,"Baja", IF(AZ146&lt;=60%,"Media",IF(AZ146&lt;=80%,"Alta","Muy Alta"))))</f>
        <v>Baja</v>
      </c>
      <c r="BB146" s="105">
        <f>IF(AQ146="Impacto",(AL146-(+AL146*AV146)),AL146)</f>
        <v>0.6</v>
      </c>
      <c r="BC146" s="106" t="str">
        <f t="shared" ref="BC146:BC154" si="208">IF(BB146&lt;=20%, "Leve", IF(BB146&lt;=40%,"Menor", IF(BB146&lt;=60%,"Moderado",IF(BB146&lt;=80%,"Mayor","Catastrófico"))))</f>
        <v>Moderado</v>
      </c>
      <c r="BD146" s="395" t="str">
        <f>IF(AND(BA146&lt;&gt;"",BC146&lt;&gt;""),VLOOKUP(BA146&amp;BC146,'No Eliminar'!$P$3:$Q$27,2,FALSE),"")</f>
        <v>Moderada</v>
      </c>
      <c r="BE146" s="896" t="s">
        <v>60</v>
      </c>
      <c r="BF146" s="318" t="s">
        <v>601</v>
      </c>
      <c r="BG146" s="383" t="s">
        <v>602</v>
      </c>
      <c r="BH146" s="383" t="s">
        <v>437</v>
      </c>
      <c r="BI146" s="385">
        <v>44562</v>
      </c>
      <c r="BJ146" s="385">
        <v>44925</v>
      </c>
      <c r="BK146" s="132"/>
      <c r="BL146" s="967" t="s">
        <v>607</v>
      </c>
    </row>
    <row r="147" spans="2:64" ht="120.75" thickTop="1" thickBot="1" x14ac:dyDescent="0.35">
      <c r="B147" s="947"/>
      <c r="C147" s="881"/>
      <c r="D147" s="881"/>
      <c r="E147" s="912"/>
      <c r="F147" s="911"/>
      <c r="G147" s="964"/>
      <c r="H147" s="909"/>
      <c r="I147" s="966"/>
      <c r="J147" s="966"/>
      <c r="K147" s="908"/>
      <c r="L147" s="909"/>
      <c r="M147" s="925"/>
      <c r="N147" s="924"/>
      <c r="O147" s="403" t="s">
        <v>53</v>
      </c>
      <c r="P147" s="403" t="s">
        <v>53</v>
      </c>
      <c r="Q147" s="403" t="s">
        <v>53</v>
      </c>
      <c r="R147" s="403" t="s">
        <v>53</v>
      </c>
      <c r="S147" s="403" t="s">
        <v>53</v>
      </c>
      <c r="T147" s="403" t="s">
        <v>53</v>
      </c>
      <c r="U147" s="403" t="s">
        <v>53</v>
      </c>
      <c r="V147" s="403" t="s">
        <v>54</v>
      </c>
      <c r="W147" s="403" t="s">
        <v>54</v>
      </c>
      <c r="X147" s="403" t="s">
        <v>53</v>
      </c>
      <c r="Y147" s="403" t="s">
        <v>53</v>
      </c>
      <c r="Z147" s="403" t="s">
        <v>53</v>
      </c>
      <c r="AA147" s="403" t="s">
        <v>53</v>
      </c>
      <c r="AB147" s="403" t="s">
        <v>53</v>
      </c>
      <c r="AC147" s="403" t="s">
        <v>53</v>
      </c>
      <c r="AD147" s="403" t="s">
        <v>54</v>
      </c>
      <c r="AE147" s="403" t="s">
        <v>53</v>
      </c>
      <c r="AF147" s="403" t="s">
        <v>53</v>
      </c>
      <c r="AG147" s="403" t="s">
        <v>54</v>
      </c>
      <c r="AH147" s="408"/>
      <c r="AI147" s="909"/>
      <c r="AJ147" s="408"/>
      <c r="AK147" s="922"/>
      <c r="AL147" s="921"/>
      <c r="AM147" s="919"/>
      <c r="AN147" s="216" t="s">
        <v>348</v>
      </c>
      <c r="AO147" s="465" t="s">
        <v>599</v>
      </c>
      <c r="AP147" s="455" t="s">
        <v>597</v>
      </c>
      <c r="AQ147" s="416" t="str">
        <f t="shared" si="202"/>
        <v>Probabilidad</v>
      </c>
      <c r="AR147" s="415" t="s">
        <v>62</v>
      </c>
      <c r="AS147" s="414">
        <f t="shared" si="203"/>
        <v>0.15</v>
      </c>
      <c r="AT147" s="415" t="s">
        <v>56</v>
      </c>
      <c r="AU147" s="414">
        <f t="shared" si="204"/>
        <v>0.15</v>
      </c>
      <c r="AV147" s="419">
        <f t="shared" si="205"/>
        <v>0.3</v>
      </c>
      <c r="AW147" s="415" t="s">
        <v>57</v>
      </c>
      <c r="AX147" s="415" t="s">
        <v>65</v>
      </c>
      <c r="AY147" s="415" t="s">
        <v>59</v>
      </c>
      <c r="AZ147" s="82">
        <f>IFERROR(IF(AND(AQ146="Probabilidad",AQ147="Probabilidad"),(AZ146-(+AZ146*AV147)),IF(AQ147="Probabilidad",(N146-(+N146*AV147)),IF(AQ147="Impacto",AZ146,""))),"")</f>
        <v>0.16799999999999998</v>
      </c>
      <c r="BA147" s="418" t="str">
        <f t="shared" si="207"/>
        <v>Muy Baja</v>
      </c>
      <c r="BB147" s="419">
        <f>IFERROR(IF(AND(AQ146="Impacto",AQ147="Impacto"),(BB146-(+BB146*AV147)),IF(AND(AQ146="Impacto",AQ147="Probabilidad"),(BB146),IF(AND(AQ146="Probabilidad",AQ147="Impacto"),(BB146-(+BB146*AV147)),IF(AND(AQ146="Probabilidad",AQ147="Probabilidad"),(BB146))))),"")</f>
        <v>0.6</v>
      </c>
      <c r="BC147" s="418" t="str">
        <f t="shared" si="208"/>
        <v>Moderado</v>
      </c>
      <c r="BD147" s="417" t="str">
        <f>IF(AND(BA147&lt;&gt;"",BC147&lt;&gt;""),VLOOKUP(BA147&amp;BC147,'No Eliminar'!$P$3:$Q$27,2,FALSE),"")</f>
        <v>Moderada</v>
      </c>
      <c r="BE147" s="917"/>
      <c r="BF147" s="413" t="s">
        <v>603</v>
      </c>
      <c r="BG147" s="320" t="s">
        <v>604</v>
      </c>
      <c r="BH147" s="403" t="s">
        <v>382</v>
      </c>
      <c r="BI147" s="319">
        <v>44562</v>
      </c>
      <c r="BJ147" s="319">
        <v>44925</v>
      </c>
      <c r="BK147" s="409"/>
      <c r="BL147" s="968"/>
    </row>
    <row r="148" spans="2:64" ht="74.25" thickTop="1" thickBot="1" x14ac:dyDescent="0.35">
      <c r="B148" s="947"/>
      <c r="C148" s="881"/>
      <c r="D148" s="881"/>
      <c r="E148" s="913"/>
      <c r="F148" s="911"/>
      <c r="G148" s="964"/>
      <c r="H148" s="909"/>
      <c r="I148" s="966"/>
      <c r="J148" s="966"/>
      <c r="K148" s="908"/>
      <c r="L148" s="909"/>
      <c r="M148" s="925"/>
      <c r="N148" s="924"/>
      <c r="O148" s="437" t="s">
        <v>53</v>
      </c>
      <c r="P148" s="437" t="s">
        <v>53</v>
      </c>
      <c r="Q148" s="437" t="s">
        <v>53</v>
      </c>
      <c r="R148" s="437" t="s">
        <v>53</v>
      </c>
      <c r="S148" s="437" t="s">
        <v>53</v>
      </c>
      <c r="T148" s="437" t="s">
        <v>53</v>
      </c>
      <c r="U148" s="437" t="s">
        <v>53</v>
      </c>
      <c r="V148" s="437" t="s">
        <v>54</v>
      </c>
      <c r="W148" s="437" t="s">
        <v>54</v>
      </c>
      <c r="X148" s="437" t="s">
        <v>53</v>
      </c>
      <c r="Y148" s="437" t="s">
        <v>53</v>
      </c>
      <c r="Z148" s="437" t="s">
        <v>53</v>
      </c>
      <c r="AA148" s="437" t="s">
        <v>53</v>
      </c>
      <c r="AB148" s="437" t="s">
        <v>53</v>
      </c>
      <c r="AC148" s="437" t="s">
        <v>53</v>
      </c>
      <c r="AD148" s="437" t="s">
        <v>54</v>
      </c>
      <c r="AE148" s="437" t="s">
        <v>53</v>
      </c>
      <c r="AF148" s="437" t="s">
        <v>53</v>
      </c>
      <c r="AG148" s="437" t="s">
        <v>54</v>
      </c>
      <c r="AH148" s="125"/>
      <c r="AI148" s="909"/>
      <c r="AJ148" s="125"/>
      <c r="AK148" s="922"/>
      <c r="AL148" s="921"/>
      <c r="AM148" s="919"/>
      <c r="AN148" s="808" t="s">
        <v>349</v>
      </c>
      <c r="AO148" s="316" t="s">
        <v>600</v>
      </c>
      <c r="AP148" s="450" t="s">
        <v>596</v>
      </c>
      <c r="AQ148" s="114" t="str">
        <f t="shared" si="202"/>
        <v>Probabilidad</v>
      </c>
      <c r="AR148" s="398" t="s">
        <v>62</v>
      </c>
      <c r="AS148" s="400">
        <f t="shared" si="203"/>
        <v>0.15</v>
      </c>
      <c r="AT148" s="398" t="s">
        <v>56</v>
      </c>
      <c r="AU148" s="400">
        <f t="shared" si="204"/>
        <v>0.15</v>
      </c>
      <c r="AV148" s="116">
        <f t="shared" si="205"/>
        <v>0.3</v>
      </c>
      <c r="AW148" s="398" t="s">
        <v>57</v>
      </c>
      <c r="AX148" s="398" t="s">
        <v>65</v>
      </c>
      <c r="AY148" s="398" t="s">
        <v>59</v>
      </c>
      <c r="AZ148" s="141">
        <f>IFERROR(IF(AND(AQ147="Probabilidad",AQ148="Probabilidad"),(AZ147-(+AZ147*AV148)),IF(AQ148="Probabilidad",(N147-(+N147*AV148)),IF(AQ148="Impacto",AZ147,""))),"")</f>
        <v>0.11759999999999998</v>
      </c>
      <c r="BA148" s="117" t="str">
        <f t="shared" si="207"/>
        <v>Muy Baja</v>
      </c>
      <c r="BB148" s="116">
        <f>IFERROR(IF(AND(AQ147="Impacto",AQ148="Impacto"),(BB147-(+BB147*AV148)),IF(AND(AQ147="Impacto",AQ148="Probabilidad"),(BB147),IF(AND(AQ147="Probabilidad",AQ148="Impacto"),(BB147-(+BB147*AV148)),IF(AND(AQ147="Probabilidad",AQ148="Probabilidad"),(BB147))))),"")</f>
        <v>0.6</v>
      </c>
      <c r="BC148" s="117" t="str">
        <f t="shared" si="208"/>
        <v>Moderado</v>
      </c>
      <c r="BD148" s="396" t="str">
        <f>IF(AND(BA148&lt;&gt;"",BC148&lt;&gt;""),VLOOKUP(BA148&amp;BC148,'No Eliminar'!$P$3:$Q$27,2,FALSE),"")</f>
        <v>Moderada</v>
      </c>
      <c r="BE148" s="897"/>
      <c r="BF148" s="321" t="s">
        <v>605</v>
      </c>
      <c r="BG148" s="384" t="s">
        <v>602</v>
      </c>
      <c r="BH148" s="384" t="s">
        <v>606</v>
      </c>
      <c r="BI148" s="267">
        <v>44562</v>
      </c>
      <c r="BJ148" s="267">
        <v>44925</v>
      </c>
      <c r="BK148" s="119"/>
      <c r="BL148" s="969"/>
    </row>
    <row r="149" spans="2:64" ht="93.75" customHeight="1" x14ac:dyDescent="0.3">
      <c r="B149" s="947"/>
      <c r="C149" s="881"/>
      <c r="D149" s="881"/>
      <c r="E149" s="878" t="s">
        <v>347</v>
      </c>
      <c r="F149" s="876" t="s">
        <v>330</v>
      </c>
      <c r="G149" s="937" t="s">
        <v>688</v>
      </c>
      <c r="H149" s="888" t="s">
        <v>68</v>
      </c>
      <c r="I149" s="933" t="s">
        <v>1074</v>
      </c>
      <c r="J149" s="933" t="s">
        <v>689</v>
      </c>
      <c r="K149" s="894" t="s">
        <v>356</v>
      </c>
      <c r="L149" s="888" t="s">
        <v>64</v>
      </c>
      <c r="M149" s="892" t="str">
        <f t="shared" ref="M149:M151" si="209">IF(L149="Máximo 2 veces por año","Muy Baja", IF(L149="De 3 a 24 veces por año","Baja", IF(L149="De 24 a 500 veces por año","Media", IF(L149="De 500 veces al año y máximo 5000 veces por año","Alta",IF(L149="Más de 5000 veces por año","Muy Alta",";")))))</f>
        <v>Media</v>
      </c>
      <c r="N149" s="890">
        <f t="shared" ref="N149:N151" si="210">IF(M149="Muy Baja", 20%, IF(M149="Baja",40%, IF(M149="Media",60%, IF(M149="Alta",80%,IF(M149="Muy Alta",100%,"")))))</f>
        <v>0.6</v>
      </c>
      <c r="O149" s="383" t="s">
        <v>53</v>
      </c>
      <c r="P149" s="383" t="s">
        <v>53</v>
      </c>
      <c r="Q149" s="383" t="s">
        <v>53</v>
      </c>
      <c r="R149" s="383" t="s">
        <v>53</v>
      </c>
      <c r="S149" s="383" t="s">
        <v>53</v>
      </c>
      <c r="T149" s="383" t="s">
        <v>53</v>
      </c>
      <c r="U149" s="383" t="s">
        <v>53</v>
      </c>
      <c r="V149" s="383" t="s">
        <v>54</v>
      </c>
      <c r="W149" s="383" t="s">
        <v>54</v>
      </c>
      <c r="X149" s="383" t="s">
        <v>53</v>
      </c>
      <c r="Y149" s="383" t="s">
        <v>53</v>
      </c>
      <c r="Z149" s="383" t="s">
        <v>53</v>
      </c>
      <c r="AA149" s="383" t="s">
        <v>53</v>
      </c>
      <c r="AB149" s="383" t="s">
        <v>53</v>
      </c>
      <c r="AC149" s="383" t="s">
        <v>53</v>
      </c>
      <c r="AD149" s="383" t="s">
        <v>54</v>
      </c>
      <c r="AE149" s="383" t="s">
        <v>53</v>
      </c>
      <c r="AF149" s="383" t="s">
        <v>53</v>
      </c>
      <c r="AG149" s="383" t="s">
        <v>54</v>
      </c>
      <c r="AH149" s="101"/>
      <c r="AI149" s="888" t="s">
        <v>363</v>
      </c>
      <c r="AJ149" s="101"/>
      <c r="AK149" s="886" t="str">
        <f t="shared" ref="AK149:AK151" si="211">IF(AI149="Afectación menor a 10 SMLMV","Leve",IF(AI149="Entre 10 y 50 SMLMV","Menor",IF(AI149="Entre 50 y 100 SMLMV","Moderado",IF(AI149="Entre 100 y 500 SMLMV","Mayor",IF(AI149="Mayor a 500 SMLMV","Catastrófico",";")))))</f>
        <v>Mayor</v>
      </c>
      <c r="AL149" s="906">
        <f t="shared" ref="AL149:AL151" si="212">IF(AK149="Leve", 20%, IF(AK149="Menor",40%, IF(AK149="Moderado",60%, IF(AK149="Mayor",80%,IF(AK149="Catastrófico",100%,"")))))</f>
        <v>0.8</v>
      </c>
      <c r="AM149" s="918" t="str">
        <f>IF(AND(M149&lt;&gt;"",AK149&lt;&gt;""),VLOOKUP(M149&amp;AK149,'No Eliminar'!$P$3:$Q$27,2,FALSE),"")</f>
        <v>Alta</v>
      </c>
      <c r="AN149" s="970" t="s">
        <v>84</v>
      </c>
      <c r="AO149" s="1258" t="s">
        <v>690</v>
      </c>
      <c r="AP149" s="974" t="s">
        <v>586</v>
      </c>
      <c r="AQ149" s="1101" t="str">
        <f t="shared" si="202"/>
        <v>Probabilidad</v>
      </c>
      <c r="AR149" s="896" t="s">
        <v>62</v>
      </c>
      <c r="AS149" s="906">
        <f t="shared" si="203"/>
        <v>0.15</v>
      </c>
      <c r="AT149" s="896" t="s">
        <v>56</v>
      </c>
      <c r="AU149" s="906">
        <f t="shared" si="204"/>
        <v>0.15</v>
      </c>
      <c r="AV149" s="959">
        <f t="shared" si="205"/>
        <v>0.3</v>
      </c>
      <c r="AW149" s="896" t="s">
        <v>57</v>
      </c>
      <c r="AX149" s="896" t="s">
        <v>65</v>
      </c>
      <c r="AY149" s="896" t="s">
        <v>59</v>
      </c>
      <c r="AZ149" s="959">
        <f t="shared" ref="AZ149" si="213">IFERROR(IF(AQ149="Probabilidad",(N149-(+N149*AV149)),IF(AQ149="Impacto",N149,"")),"")</f>
        <v>0.42</v>
      </c>
      <c r="BA149" s="957" t="str">
        <f t="shared" si="207"/>
        <v>Media</v>
      </c>
      <c r="BB149" s="959">
        <f t="shared" ref="BB149" si="214">IF(AQ149="Impacto",(AL149-(+AL149*AV149)),AL149)</f>
        <v>0.8</v>
      </c>
      <c r="BC149" s="957" t="str">
        <f t="shared" si="208"/>
        <v>Mayor</v>
      </c>
      <c r="BD149" s="961" t="str">
        <f>IF(AND(BA149&lt;&gt;"",BC149&lt;&gt;""),VLOOKUP(BA149&amp;BC149,'No Eliminar'!$P$3:$Q$27,2,FALSE),"")</f>
        <v>Alta</v>
      </c>
      <c r="BE149" s="896" t="s">
        <v>60</v>
      </c>
      <c r="BF149" s="439" t="s">
        <v>686</v>
      </c>
      <c r="BG149" s="383" t="s">
        <v>687</v>
      </c>
      <c r="BH149" s="383" t="s">
        <v>382</v>
      </c>
      <c r="BI149" s="385">
        <v>44564</v>
      </c>
      <c r="BJ149" s="385">
        <v>44925</v>
      </c>
      <c r="BK149" s="132"/>
      <c r="BL149" s="967" t="s">
        <v>1075</v>
      </c>
    </row>
    <row r="150" spans="2:64" ht="101.25" customHeight="1" thickBot="1" x14ac:dyDescent="0.35">
      <c r="B150" s="932"/>
      <c r="C150" s="882"/>
      <c r="D150" s="882"/>
      <c r="E150" s="879"/>
      <c r="F150" s="877"/>
      <c r="G150" s="938"/>
      <c r="H150" s="889"/>
      <c r="I150" s="934"/>
      <c r="J150" s="934"/>
      <c r="K150" s="895"/>
      <c r="L150" s="889"/>
      <c r="M150" s="893"/>
      <c r="N150" s="891"/>
      <c r="O150" s="384" t="s">
        <v>53</v>
      </c>
      <c r="P150" s="384" t="s">
        <v>53</v>
      </c>
      <c r="Q150" s="384" t="s">
        <v>53</v>
      </c>
      <c r="R150" s="384" t="s">
        <v>53</v>
      </c>
      <c r="S150" s="384" t="s">
        <v>53</v>
      </c>
      <c r="T150" s="384" t="s">
        <v>53</v>
      </c>
      <c r="U150" s="384" t="s">
        <v>53</v>
      </c>
      <c r="V150" s="384" t="s">
        <v>54</v>
      </c>
      <c r="W150" s="384" t="s">
        <v>54</v>
      </c>
      <c r="X150" s="384" t="s">
        <v>53</v>
      </c>
      <c r="Y150" s="384" t="s">
        <v>53</v>
      </c>
      <c r="Z150" s="384" t="s">
        <v>53</v>
      </c>
      <c r="AA150" s="384" t="s">
        <v>53</v>
      </c>
      <c r="AB150" s="384" t="s">
        <v>53</v>
      </c>
      <c r="AC150" s="384" t="s">
        <v>53</v>
      </c>
      <c r="AD150" s="384" t="s">
        <v>54</v>
      </c>
      <c r="AE150" s="384" t="s">
        <v>53</v>
      </c>
      <c r="AF150" s="384" t="s">
        <v>53</v>
      </c>
      <c r="AG150" s="384" t="s">
        <v>54</v>
      </c>
      <c r="AH150" s="112"/>
      <c r="AI150" s="889"/>
      <c r="AJ150" s="112"/>
      <c r="AK150" s="887"/>
      <c r="AL150" s="907"/>
      <c r="AM150" s="920"/>
      <c r="AN150" s="971"/>
      <c r="AO150" s="1259"/>
      <c r="AP150" s="975"/>
      <c r="AQ150" s="1018"/>
      <c r="AR150" s="897"/>
      <c r="AS150" s="907"/>
      <c r="AT150" s="897"/>
      <c r="AU150" s="907"/>
      <c r="AV150" s="960"/>
      <c r="AW150" s="897"/>
      <c r="AX150" s="897"/>
      <c r="AY150" s="897"/>
      <c r="AZ150" s="960"/>
      <c r="BA150" s="958"/>
      <c r="BB150" s="960"/>
      <c r="BC150" s="958"/>
      <c r="BD150" s="962"/>
      <c r="BE150" s="897"/>
      <c r="BF150" s="321" t="s">
        <v>691</v>
      </c>
      <c r="BG150" s="388" t="s">
        <v>692</v>
      </c>
      <c r="BH150" s="388" t="s">
        <v>382</v>
      </c>
      <c r="BI150" s="185">
        <v>44564</v>
      </c>
      <c r="BJ150" s="185">
        <v>44925</v>
      </c>
      <c r="BK150" s="119"/>
      <c r="BL150" s="969"/>
    </row>
    <row r="151" spans="2:64" ht="149.25" thickBot="1" x14ac:dyDescent="0.35">
      <c r="B151" s="931" t="s">
        <v>201</v>
      </c>
      <c r="C151" s="880" t="str">
        <f>VLOOKUP(B151,'No Eliminar'!B$3:D$18,2,FALSE)</f>
        <v>Mantener la disponibilidad del sistema de información del Sistema Penitenciario y Carcelario de manera oportuna, confiable, integral e Innovadora; dando soporte tecnológico a los usuarios y el acceso oportuno a los servicios tecnológicos.</v>
      </c>
      <c r="D151" s="880" t="str">
        <f>VLOOKUP(B151,'No Eliminar'!B$3:E$18,4,FALSE)</f>
        <v>Garantizar un adecuado flujo de información tanto interna  como externa</v>
      </c>
      <c r="E151" s="923" t="s">
        <v>74</v>
      </c>
      <c r="F151" s="876" t="s">
        <v>326</v>
      </c>
      <c r="G151" s="874" t="s">
        <v>1076</v>
      </c>
      <c r="H151" s="888" t="s">
        <v>158</v>
      </c>
      <c r="I151" s="888" t="s">
        <v>619</v>
      </c>
      <c r="J151" s="888" t="s">
        <v>1077</v>
      </c>
      <c r="K151" s="894" t="s">
        <v>357</v>
      </c>
      <c r="L151" s="888" t="s">
        <v>52</v>
      </c>
      <c r="M151" s="892" t="str">
        <f t="shared" si="209"/>
        <v>Muy Alta</v>
      </c>
      <c r="N151" s="890">
        <f t="shared" si="210"/>
        <v>1</v>
      </c>
      <c r="O151" s="292" t="s">
        <v>53</v>
      </c>
      <c r="P151" s="292" t="s">
        <v>53</v>
      </c>
      <c r="Q151" s="292" t="s">
        <v>53</v>
      </c>
      <c r="R151" s="292" t="s">
        <v>53</v>
      </c>
      <c r="S151" s="292" t="s">
        <v>53</v>
      </c>
      <c r="T151" s="292" t="s">
        <v>53</v>
      </c>
      <c r="U151" s="292" t="s">
        <v>53</v>
      </c>
      <c r="V151" s="292" t="s">
        <v>54</v>
      </c>
      <c r="W151" s="292" t="s">
        <v>54</v>
      </c>
      <c r="X151" s="292" t="s">
        <v>53</v>
      </c>
      <c r="Y151" s="292" t="s">
        <v>53</v>
      </c>
      <c r="Z151" s="292" t="s">
        <v>53</v>
      </c>
      <c r="AA151" s="292" t="s">
        <v>53</v>
      </c>
      <c r="AB151" s="292" t="s">
        <v>53</v>
      </c>
      <c r="AC151" s="292" t="s">
        <v>53</v>
      </c>
      <c r="AD151" s="292" t="s">
        <v>54</v>
      </c>
      <c r="AE151" s="292" t="s">
        <v>53</v>
      </c>
      <c r="AF151" s="292" t="s">
        <v>53</v>
      </c>
      <c r="AG151" s="292" t="s">
        <v>54</v>
      </c>
      <c r="AH151" s="101"/>
      <c r="AI151" s="888" t="s">
        <v>362</v>
      </c>
      <c r="AJ151" s="101"/>
      <c r="AK151" s="886" t="str">
        <f t="shared" si="211"/>
        <v>Moderado</v>
      </c>
      <c r="AL151" s="906">
        <f t="shared" si="212"/>
        <v>0.6</v>
      </c>
      <c r="AM151" s="918" t="str">
        <f>IF(AND(M151&lt;&gt;"",AK151&lt;&gt;""),VLOOKUP(M151&amp;AK151,'No Eliminar'!$P$3:$Q$27,2,FALSE),"")</f>
        <v>Alta</v>
      </c>
      <c r="AN151" s="216" t="s">
        <v>84</v>
      </c>
      <c r="AO151" s="1260" t="s">
        <v>1078</v>
      </c>
      <c r="AP151" s="450" t="s">
        <v>620</v>
      </c>
      <c r="AQ151" s="103" t="str">
        <f t="shared" si="202"/>
        <v>Probabilidad</v>
      </c>
      <c r="AR151" s="619" t="s">
        <v>61</v>
      </c>
      <c r="AS151" s="615">
        <f t="shared" si="203"/>
        <v>0.25</v>
      </c>
      <c r="AT151" s="619" t="s">
        <v>56</v>
      </c>
      <c r="AU151" s="615">
        <f t="shared" si="204"/>
        <v>0.15</v>
      </c>
      <c r="AV151" s="105">
        <f t="shared" si="205"/>
        <v>0.4</v>
      </c>
      <c r="AW151" s="619" t="s">
        <v>57</v>
      </c>
      <c r="AX151" s="619" t="s">
        <v>58</v>
      </c>
      <c r="AY151" s="619" t="s">
        <v>59</v>
      </c>
      <c r="AZ151" s="105">
        <f>IFERROR(IF(AQ151="Probabilidad",(N151-(+N151*AV151)),IF(AQ151="Impacto",N151,"")),"")</f>
        <v>0.6</v>
      </c>
      <c r="BA151" s="106" t="str">
        <f t="shared" si="207"/>
        <v>Media</v>
      </c>
      <c r="BB151" s="105">
        <f>IF(AQ151="Impacto",(AL151-(+AL151*AV151)),AL151)</f>
        <v>0.6</v>
      </c>
      <c r="BC151" s="106" t="str">
        <f t="shared" si="208"/>
        <v>Moderado</v>
      </c>
      <c r="BD151" s="617" t="str">
        <f>IF(AND(BA151&lt;&gt;"",BC151&lt;&gt;""),VLOOKUP(BA151&amp;BC151,'No Eliminar'!$P$3:$Q$27,2,FALSE),"")</f>
        <v>Moderada</v>
      </c>
      <c r="BE151" s="896" t="s">
        <v>60</v>
      </c>
      <c r="BF151" s="1133" t="s">
        <v>1140</v>
      </c>
      <c r="BG151" s="1133" t="s">
        <v>1141</v>
      </c>
      <c r="BH151" s="1135" t="s">
        <v>382</v>
      </c>
      <c r="BI151" s="1137">
        <v>44593</v>
      </c>
      <c r="BJ151" s="1137">
        <v>44926</v>
      </c>
      <c r="BK151" s="649"/>
      <c r="BL151" s="1130" t="s">
        <v>1144</v>
      </c>
    </row>
    <row r="152" spans="2:64" ht="132.75" thickBot="1" x14ac:dyDescent="0.35">
      <c r="B152" s="947"/>
      <c r="C152" s="881"/>
      <c r="D152" s="881"/>
      <c r="E152" s="912"/>
      <c r="F152" s="911"/>
      <c r="G152" s="910"/>
      <c r="H152" s="909"/>
      <c r="I152" s="909"/>
      <c r="J152" s="909"/>
      <c r="K152" s="908"/>
      <c r="L152" s="909"/>
      <c r="M152" s="925"/>
      <c r="N152" s="924"/>
      <c r="O152" s="304" t="s">
        <v>53</v>
      </c>
      <c r="P152" s="304" t="s">
        <v>53</v>
      </c>
      <c r="Q152" s="304" t="s">
        <v>53</v>
      </c>
      <c r="R152" s="304" t="s">
        <v>53</v>
      </c>
      <c r="S152" s="304" t="s">
        <v>53</v>
      </c>
      <c r="T152" s="304" t="s">
        <v>53</v>
      </c>
      <c r="U152" s="304" t="s">
        <v>53</v>
      </c>
      <c r="V152" s="304" t="s">
        <v>54</v>
      </c>
      <c r="W152" s="304" t="s">
        <v>54</v>
      </c>
      <c r="X152" s="304" t="s">
        <v>53</v>
      </c>
      <c r="Y152" s="304" t="s">
        <v>53</v>
      </c>
      <c r="Z152" s="304" t="s">
        <v>53</v>
      </c>
      <c r="AA152" s="304" t="s">
        <v>53</v>
      </c>
      <c r="AB152" s="304" t="s">
        <v>53</v>
      </c>
      <c r="AC152" s="304" t="s">
        <v>53</v>
      </c>
      <c r="AD152" s="304" t="s">
        <v>54</v>
      </c>
      <c r="AE152" s="304" t="s">
        <v>53</v>
      </c>
      <c r="AF152" s="304" t="s">
        <v>53</v>
      </c>
      <c r="AG152" s="304" t="s">
        <v>54</v>
      </c>
      <c r="AH152" s="125"/>
      <c r="AI152" s="909"/>
      <c r="AJ152" s="125"/>
      <c r="AK152" s="922"/>
      <c r="AL152" s="921"/>
      <c r="AM152" s="919"/>
      <c r="AN152" s="808" t="s">
        <v>348</v>
      </c>
      <c r="AO152" s="1260" t="s">
        <v>1079</v>
      </c>
      <c r="AP152" s="450" t="s">
        <v>621</v>
      </c>
      <c r="AQ152" s="114" t="str">
        <f t="shared" si="202"/>
        <v>Probabilidad</v>
      </c>
      <c r="AR152" s="620" t="s">
        <v>61</v>
      </c>
      <c r="AS152" s="616">
        <f t="shared" si="203"/>
        <v>0.25</v>
      </c>
      <c r="AT152" s="620" t="s">
        <v>56</v>
      </c>
      <c r="AU152" s="616">
        <f t="shared" si="204"/>
        <v>0.15</v>
      </c>
      <c r="AV152" s="116">
        <f t="shared" si="205"/>
        <v>0.4</v>
      </c>
      <c r="AW152" s="620" t="s">
        <v>57</v>
      </c>
      <c r="AX152" s="620" t="s">
        <v>58</v>
      </c>
      <c r="AY152" s="620" t="s">
        <v>59</v>
      </c>
      <c r="AZ152" s="141">
        <f>IFERROR(IF(AND(AQ151="Probabilidad",AQ152="Probabilidad"),(AZ151-(+AZ151*AV152)),IF(AQ152="Probabilidad",(N151-(+N151*AV152)),IF(AQ152="Impacto",AZ151,""))),"")</f>
        <v>0.36</v>
      </c>
      <c r="BA152" s="117" t="str">
        <f t="shared" si="207"/>
        <v>Baja</v>
      </c>
      <c r="BB152" s="116">
        <f>IFERROR(IF(AND(AQ151="Impacto",AQ152="Impacto"),(BB151-(+BB151*AV152)),IF(AND(AQ151="Impacto",AQ152="Probabilidad"),(BB151),IF(AND(AQ151="Probabilidad",AQ152="Impacto"),(BB151-(+BB151*AV152)),IF(AND(AQ151="Probabilidad",AQ152="Probabilidad"),(BB151))))),"")</f>
        <v>0.6</v>
      </c>
      <c r="BC152" s="117" t="str">
        <f t="shared" si="208"/>
        <v>Moderado</v>
      </c>
      <c r="BD152" s="618" t="str">
        <f>IF(AND(BA152&lt;&gt;"",BC152&lt;&gt;""),VLOOKUP(BA152&amp;BC152,'No Eliminar'!$P$3:$Q$27,2,FALSE),"")</f>
        <v>Moderada</v>
      </c>
      <c r="BE152" s="897"/>
      <c r="BF152" s="1134"/>
      <c r="BG152" s="1134"/>
      <c r="BH152" s="1136"/>
      <c r="BI152" s="1136"/>
      <c r="BJ152" s="1136"/>
      <c r="BK152" s="650"/>
      <c r="BL152" s="1131"/>
    </row>
    <row r="153" spans="2:64" ht="116.25" thickBot="1" x14ac:dyDescent="0.35">
      <c r="B153" s="947"/>
      <c r="C153" s="881"/>
      <c r="D153" s="881"/>
      <c r="E153" s="923" t="s">
        <v>74</v>
      </c>
      <c r="F153" s="876" t="s">
        <v>327</v>
      </c>
      <c r="G153" s="955" t="s">
        <v>1080</v>
      </c>
      <c r="H153" s="888" t="s">
        <v>158</v>
      </c>
      <c r="I153" s="942" t="s">
        <v>622</v>
      </c>
      <c r="J153" s="942" t="s">
        <v>1081</v>
      </c>
      <c r="K153" s="894" t="s">
        <v>357</v>
      </c>
      <c r="L153" s="888" t="s">
        <v>52</v>
      </c>
      <c r="M153" s="892" t="str">
        <f t="shared" ref="M153" si="215">IF(L153="Máximo 2 veces por año","Muy Baja", IF(L153="De 3 a 24 veces por año","Baja", IF(L153="De 24 a 500 veces por año","Media", IF(L153="De 500 veces al año y máximo 5000 veces por año","Alta",IF(L153="Más de 5000 veces por año","Muy Alta",";")))))</f>
        <v>Muy Alta</v>
      </c>
      <c r="N153" s="890">
        <f t="shared" ref="N153" si="216">IF(M153="Muy Baja", 20%, IF(M153="Baja",40%, IF(M153="Media",60%, IF(M153="Alta",80%,IF(M153="Muy Alta",100%,"")))))</f>
        <v>1</v>
      </c>
      <c r="O153" s="292" t="s">
        <v>53</v>
      </c>
      <c r="P153" s="292" t="s">
        <v>53</v>
      </c>
      <c r="Q153" s="292" t="s">
        <v>53</v>
      </c>
      <c r="R153" s="292" t="s">
        <v>53</v>
      </c>
      <c r="S153" s="292" t="s">
        <v>53</v>
      </c>
      <c r="T153" s="292" t="s">
        <v>53</v>
      </c>
      <c r="U153" s="292" t="s">
        <v>53</v>
      </c>
      <c r="V153" s="292" t="s">
        <v>54</v>
      </c>
      <c r="W153" s="292" t="s">
        <v>54</v>
      </c>
      <c r="X153" s="292" t="s">
        <v>53</v>
      </c>
      <c r="Y153" s="292" t="s">
        <v>53</v>
      </c>
      <c r="Z153" s="292" t="s">
        <v>53</v>
      </c>
      <c r="AA153" s="292" t="s">
        <v>53</v>
      </c>
      <c r="AB153" s="292" t="s">
        <v>53</v>
      </c>
      <c r="AC153" s="292" t="s">
        <v>53</v>
      </c>
      <c r="AD153" s="292" t="s">
        <v>54</v>
      </c>
      <c r="AE153" s="292" t="s">
        <v>53</v>
      </c>
      <c r="AF153" s="292" t="s">
        <v>53</v>
      </c>
      <c r="AG153" s="292" t="s">
        <v>54</v>
      </c>
      <c r="AH153" s="101"/>
      <c r="AI153" s="888" t="s">
        <v>363</v>
      </c>
      <c r="AJ153" s="101"/>
      <c r="AK153" s="886" t="str">
        <f t="shared" ref="AK153" si="217">IF(AI153="Afectación menor a 10 SMLMV","Leve",IF(AI153="Entre 10 y 50 SMLMV","Menor",IF(AI153="Entre 50 y 100 SMLMV","Moderado",IF(AI153="Entre 100 y 500 SMLMV","Mayor",IF(AI153="Mayor a 500 SMLMV","Catastrófico",";")))))</f>
        <v>Mayor</v>
      </c>
      <c r="AL153" s="906">
        <f t="shared" ref="AL153" si="218">IF(AK153="Leve", 20%, IF(AK153="Menor",40%, IF(AK153="Moderado",60%, IF(AK153="Mayor",80%,IF(AK153="Catastrófico",100%,"")))))</f>
        <v>0.8</v>
      </c>
      <c r="AM153" s="918" t="str">
        <f>IF(AND(M153&lt;&gt;"",AK153&lt;&gt;""),VLOOKUP(M153&amp;AK153,'No Eliminar'!$P$3:$Q$27,2,FALSE),"")</f>
        <v>Alta</v>
      </c>
      <c r="AN153" s="216" t="s">
        <v>84</v>
      </c>
      <c r="AO153" s="315" t="s">
        <v>1082</v>
      </c>
      <c r="AP153" s="450" t="s">
        <v>623</v>
      </c>
      <c r="AQ153" s="103" t="str">
        <f t="shared" si="202"/>
        <v>Probabilidad</v>
      </c>
      <c r="AR153" s="619" t="s">
        <v>61</v>
      </c>
      <c r="AS153" s="615">
        <f t="shared" si="203"/>
        <v>0.25</v>
      </c>
      <c r="AT153" s="619" t="s">
        <v>56</v>
      </c>
      <c r="AU153" s="615">
        <f t="shared" si="204"/>
        <v>0.15</v>
      </c>
      <c r="AV153" s="105">
        <f t="shared" si="205"/>
        <v>0.4</v>
      </c>
      <c r="AW153" s="619" t="s">
        <v>57</v>
      </c>
      <c r="AX153" s="619" t="s">
        <v>58</v>
      </c>
      <c r="AY153" s="619" t="s">
        <v>59</v>
      </c>
      <c r="AZ153" s="105">
        <f t="shared" ref="AZ153" si="219">IFERROR(IF(AQ153="Probabilidad",(N153-(+N153*AV153)),IF(AQ153="Impacto",N153,"")),"")</f>
        <v>0.6</v>
      </c>
      <c r="BA153" s="106" t="str">
        <f t="shared" si="207"/>
        <v>Media</v>
      </c>
      <c r="BB153" s="105">
        <f t="shared" ref="BB153" si="220">IF(AQ153="Impacto",(AL153-(+AL153*AV153)),AL153)</f>
        <v>0.8</v>
      </c>
      <c r="BC153" s="106" t="str">
        <f t="shared" si="208"/>
        <v>Mayor</v>
      </c>
      <c r="BD153" s="617" t="str">
        <f>IF(AND(BA153&lt;&gt;"",BC153&lt;&gt;""),VLOOKUP(BA153&amp;BC153,'No Eliminar'!$P$3:$Q$27,2,FALSE),"")</f>
        <v>Alta</v>
      </c>
      <c r="BE153" s="896" t="s">
        <v>60</v>
      </c>
      <c r="BF153" s="1133" t="s">
        <v>1140</v>
      </c>
      <c r="BG153" s="1133" t="s">
        <v>1141</v>
      </c>
      <c r="BH153" s="1135" t="s">
        <v>1142</v>
      </c>
      <c r="BI153" s="1137">
        <v>44593</v>
      </c>
      <c r="BJ153" s="1137">
        <v>44926</v>
      </c>
      <c r="BK153" s="649"/>
      <c r="BL153" s="1130" t="s">
        <v>1143</v>
      </c>
    </row>
    <row r="154" spans="2:64" ht="139.5" customHeight="1" thickTop="1" thickBot="1" x14ac:dyDescent="0.35">
      <c r="B154" s="932"/>
      <c r="C154" s="882"/>
      <c r="D154" s="882"/>
      <c r="E154" s="879"/>
      <c r="F154" s="877"/>
      <c r="G154" s="956"/>
      <c r="H154" s="889"/>
      <c r="I154" s="943"/>
      <c r="J154" s="943"/>
      <c r="K154" s="895"/>
      <c r="L154" s="889"/>
      <c r="M154" s="893"/>
      <c r="N154" s="891"/>
      <c r="O154" s="293" t="s">
        <v>53</v>
      </c>
      <c r="P154" s="293" t="s">
        <v>53</v>
      </c>
      <c r="Q154" s="293" t="s">
        <v>53</v>
      </c>
      <c r="R154" s="293" t="s">
        <v>53</v>
      </c>
      <c r="S154" s="293" t="s">
        <v>53</v>
      </c>
      <c r="T154" s="293" t="s">
        <v>53</v>
      </c>
      <c r="U154" s="293" t="s">
        <v>53</v>
      </c>
      <c r="V154" s="293" t="s">
        <v>54</v>
      </c>
      <c r="W154" s="293" t="s">
        <v>54</v>
      </c>
      <c r="X154" s="293" t="s">
        <v>53</v>
      </c>
      <c r="Y154" s="293" t="s">
        <v>53</v>
      </c>
      <c r="Z154" s="293" t="s">
        <v>53</v>
      </c>
      <c r="AA154" s="293" t="s">
        <v>53</v>
      </c>
      <c r="AB154" s="293" t="s">
        <v>53</v>
      </c>
      <c r="AC154" s="293" t="s">
        <v>53</v>
      </c>
      <c r="AD154" s="293" t="s">
        <v>54</v>
      </c>
      <c r="AE154" s="293" t="s">
        <v>53</v>
      </c>
      <c r="AF154" s="293" t="s">
        <v>53</v>
      </c>
      <c r="AG154" s="293" t="s">
        <v>54</v>
      </c>
      <c r="AH154" s="112"/>
      <c r="AI154" s="889"/>
      <c r="AJ154" s="112"/>
      <c r="AK154" s="887"/>
      <c r="AL154" s="907"/>
      <c r="AM154" s="920"/>
      <c r="AN154" s="809" t="s">
        <v>348</v>
      </c>
      <c r="AO154" s="316" t="s">
        <v>1083</v>
      </c>
      <c r="AP154" s="450" t="s">
        <v>621</v>
      </c>
      <c r="AQ154" s="114" t="str">
        <f t="shared" si="202"/>
        <v>Probabilidad</v>
      </c>
      <c r="AR154" s="620" t="s">
        <v>61</v>
      </c>
      <c r="AS154" s="616">
        <f t="shared" si="203"/>
        <v>0.25</v>
      </c>
      <c r="AT154" s="620" t="s">
        <v>56</v>
      </c>
      <c r="AU154" s="616">
        <f t="shared" si="204"/>
        <v>0.15</v>
      </c>
      <c r="AV154" s="116">
        <f t="shared" si="205"/>
        <v>0.4</v>
      </c>
      <c r="AW154" s="620" t="s">
        <v>57</v>
      </c>
      <c r="AX154" s="620" t="s">
        <v>58</v>
      </c>
      <c r="AY154" s="620" t="s">
        <v>59</v>
      </c>
      <c r="AZ154" s="141">
        <f>IFERROR(IF(AND(AQ153="Probabilidad",AQ154="Probabilidad"),(AZ153-(+AZ153*AV154)),IF(AQ154="Probabilidad",(N153-(+N153*AV154)),IF(AQ154="Impacto",AZ153,""))),"")</f>
        <v>0.36</v>
      </c>
      <c r="BA154" s="117" t="str">
        <f t="shared" si="207"/>
        <v>Baja</v>
      </c>
      <c r="BB154" s="116">
        <f>IFERROR(IF(AND(AQ153="Impacto",AQ154="Impacto"),(BB153-(+BB153*AV154)),IF(AND(AQ153="Impacto",AQ154="Probabilidad"),(BB153),IF(AND(AQ153="Probabilidad",AQ154="Impacto"),(BB153-(+BB153*AV154)),IF(AND(AQ153="Probabilidad",AQ154="Probabilidad"),(BB153))))),"")</f>
        <v>0.8</v>
      </c>
      <c r="BC154" s="117" t="str">
        <f t="shared" si="208"/>
        <v>Mayor</v>
      </c>
      <c r="BD154" s="618" t="str">
        <f>IF(AND(BA154&lt;&gt;"",BC154&lt;&gt;""),VLOOKUP(BA154&amp;BC154,'No Eliminar'!$P$3:$Q$27,2,FALSE),"")</f>
        <v>Alta</v>
      </c>
      <c r="BE154" s="897"/>
      <c r="BF154" s="1134"/>
      <c r="BG154" s="1134"/>
      <c r="BH154" s="1136"/>
      <c r="BI154" s="1136"/>
      <c r="BJ154" s="1136"/>
      <c r="BK154" s="651"/>
      <c r="BL154" s="1132"/>
    </row>
    <row r="155" spans="2:64" ht="49.5" thickBot="1" x14ac:dyDescent="0.35">
      <c r="B155" s="743"/>
      <c r="C155" s="87" t="e">
        <f>VLOOKUP(B155,'No Eliminar'!B$3:D$18,2,FALSE)</f>
        <v>#N/A</v>
      </c>
      <c r="D155" s="87" t="e">
        <f>VLOOKUP(B155,'No Eliminar'!B$3:E$18,4,FALSE)</f>
        <v>#N/A</v>
      </c>
      <c r="E155" s="743"/>
      <c r="F155" s="841"/>
      <c r="G155" s="843"/>
      <c r="H155" s="744"/>
      <c r="I155" s="752"/>
      <c r="J155" s="752"/>
      <c r="K155" s="743"/>
      <c r="L155" s="744"/>
      <c r="M155" s="753" t="str">
        <f t="shared" si="110"/>
        <v>;</v>
      </c>
      <c r="N155" s="754" t="str">
        <f t="shared" si="111"/>
        <v/>
      </c>
      <c r="O155" s="755" t="s">
        <v>53</v>
      </c>
      <c r="P155" s="755" t="s">
        <v>53</v>
      </c>
      <c r="Q155" s="755" t="s">
        <v>53</v>
      </c>
      <c r="R155" s="755" t="s">
        <v>53</v>
      </c>
      <c r="S155" s="755" t="s">
        <v>53</v>
      </c>
      <c r="T155" s="755" t="s">
        <v>53</v>
      </c>
      <c r="U155" s="755" t="s">
        <v>53</v>
      </c>
      <c r="V155" s="755" t="s">
        <v>54</v>
      </c>
      <c r="W155" s="755" t="s">
        <v>54</v>
      </c>
      <c r="X155" s="755" t="s">
        <v>53</v>
      </c>
      <c r="Y155" s="755" t="s">
        <v>53</v>
      </c>
      <c r="Z155" s="755" t="s">
        <v>53</v>
      </c>
      <c r="AA155" s="755" t="s">
        <v>53</v>
      </c>
      <c r="AB155" s="755" t="s">
        <v>53</v>
      </c>
      <c r="AC155" s="755" t="s">
        <v>53</v>
      </c>
      <c r="AD155" s="755" t="s">
        <v>54</v>
      </c>
      <c r="AE155" s="755" t="s">
        <v>53</v>
      </c>
      <c r="AF155" s="755" t="s">
        <v>53</v>
      </c>
      <c r="AG155" s="755" t="s">
        <v>54</v>
      </c>
      <c r="AH155" s="756"/>
      <c r="AI155" s="744"/>
      <c r="AJ155" s="756"/>
      <c r="AK155" s="93" t="str">
        <f t="shared" si="112"/>
        <v>;</v>
      </c>
      <c r="AL155" s="757" t="str">
        <f t="shared" si="113"/>
        <v/>
      </c>
      <c r="AM155" s="748" t="e">
        <f>IF(AND(M155&lt;&gt;"",AK155&lt;&gt;""),VLOOKUP(M155&amp;AK155,'No Eliminar'!$P$3:$Q$27,2,FALSE),"")</f>
        <v>#N/A</v>
      </c>
      <c r="AN155" s="832"/>
      <c r="AO155" s="312"/>
      <c r="AP155" s="733"/>
      <c r="AQ155" s="758" t="str">
        <f t="shared" si="104"/>
        <v>Impacto</v>
      </c>
      <c r="AR155" s="759"/>
      <c r="AS155" s="757" t="str">
        <f t="shared" si="105"/>
        <v/>
      </c>
      <c r="AT155" s="759"/>
      <c r="AU155" s="757" t="str">
        <f t="shared" si="106"/>
        <v/>
      </c>
      <c r="AV155" s="760" t="e">
        <f t="shared" si="107"/>
        <v>#VALUE!</v>
      </c>
      <c r="AW155" s="759"/>
      <c r="AX155" s="759"/>
      <c r="AY155" s="759"/>
      <c r="AZ155" s="760" t="str">
        <f t="shared" si="114"/>
        <v/>
      </c>
      <c r="BA155" s="761" t="str">
        <f t="shared" si="108"/>
        <v>Muy Alta</v>
      </c>
      <c r="BB155" s="760" t="e">
        <f t="shared" si="115"/>
        <v>#VALUE!</v>
      </c>
      <c r="BC155" s="761" t="e">
        <f t="shared" si="109"/>
        <v>#VALUE!</v>
      </c>
      <c r="BD155" s="747" t="e">
        <f>IF(AND(BA155&lt;&gt;"",BC155&lt;&gt;""),VLOOKUP(BA155&amp;BC155,'No Eliminar'!$P$3:$Q$27,2,FALSE),"")</f>
        <v>#VALUE!</v>
      </c>
      <c r="BE155" s="759"/>
      <c r="BF155" s="752"/>
      <c r="BG155" s="752"/>
      <c r="BH155" s="752"/>
      <c r="BI155" s="752"/>
      <c r="BJ155" s="752"/>
      <c r="BK155" s="762"/>
      <c r="BL155" s="752"/>
    </row>
    <row r="156" spans="2:64" ht="50.25" thickTop="1" thickBot="1" x14ac:dyDescent="0.35">
      <c r="B156" s="42"/>
      <c r="C156" s="87" t="e">
        <f>VLOOKUP(B156,'No Eliminar'!B$3:D$18,2,FALSE)</f>
        <v>#N/A</v>
      </c>
      <c r="D156" s="87" t="e">
        <f>VLOOKUP(B156,'No Eliminar'!B$3:E$18,4,FALSE)</f>
        <v>#N/A</v>
      </c>
      <c r="E156" s="42"/>
      <c r="F156" s="791"/>
      <c r="G156" s="735"/>
      <c r="H156" s="43"/>
      <c r="I156" s="47"/>
      <c r="J156" s="47"/>
      <c r="K156" s="42"/>
      <c r="L156" s="43"/>
      <c r="M156" s="70" t="str">
        <f t="shared" si="110"/>
        <v>;</v>
      </c>
      <c r="N156" s="71" t="str">
        <f t="shared" si="111"/>
        <v/>
      </c>
      <c r="O156" s="72" t="s">
        <v>53</v>
      </c>
      <c r="P156" s="72" t="s">
        <v>53</v>
      </c>
      <c r="Q156" s="72" t="s">
        <v>53</v>
      </c>
      <c r="R156" s="72" t="s">
        <v>53</v>
      </c>
      <c r="S156" s="72" t="s">
        <v>53</v>
      </c>
      <c r="T156" s="72" t="s">
        <v>53</v>
      </c>
      <c r="U156" s="72" t="s">
        <v>53</v>
      </c>
      <c r="V156" s="72" t="s">
        <v>54</v>
      </c>
      <c r="W156" s="72" t="s">
        <v>54</v>
      </c>
      <c r="X156" s="72" t="s">
        <v>53</v>
      </c>
      <c r="Y156" s="72" t="s">
        <v>53</v>
      </c>
      <c r="Z156" s="72" t="s">
        <v>53</v>
      </c>
      <c r="AA156" s="72" t="s">
        <v>53</v>
      </c>
      <c r="AB156" s="72" t="s">
        <v>53</v>
      </c>
      <c r="AC156" s="72" t="s">
        <v>53</v>
      </c>
      <c r="AD156" s="72" t="s">
        <v>54</v>
      </c>
      <c r="AE156" s="72" t="s">
        <v>53</v>
      </c>
      <c r="AF156" s="72" t="s">
        <v>53</v>
      </c>
      <c r="AG156" s="72" t="s">
        <v>54</v>
      </c>
      <c r="AH156" s="44"/>
      <c r="AI156" s="43"/>
      <c r="AJ156" s="44"/>
      <c r="AK156" s="93" t="str">
        <f t="shared" si="112"/>
        <v>;</v>
      </c>
      <c r="AL156" s="75" t="str">
        <f t="shared" si="113"/>
        <v/>
      </c>
      <c r="AM156" s="55" t="e">
        <f>IF(AND(M156&lt;&gt;"",AK156&lt;&gt;""),VLOOKUP(M156&amp;AK156,'No Eliminar'!$P$3:$Q$27,2,FALSE),"")</f>
        <v>#N/A</v>
      </c>
      <c r="AN156" s="102"/>
      <c r="AO156" s="312"/>
      <c r="AP156" s="454"/>
      <c r="AQ156" s="56" t="str">
        <f t="shared" si="104"/>
        <v>Impacto</v>
      </c>
      <c r="AR156" s="45"/>
      <c r="AS156" s="54" t="str">
        <f t="shared" si="105"/>
        <v/>
      </c>
      <c r="AT156" s="45"/>
      <c r="AU156" s="54" t="str">
        <f t="shared" si="106"/>
        <v/>
      </c>
      <c r="AV156" s="58" t="e">
        <f t="shared" si="107"/>
        <v>#VALUE!</v>
      </c>
      <c r="AW156" s="45"/>
      <c r="AX156" s="45"/>
      <c r="AY156" s="45"/>
      <c r="AZ156" s="58" t="str">
        <f t="shared" si="114"/>
        <v/>
      </c>
      <c r="BA156" s="59" t="str">
        <f t="shared" si="108"/>
        <v>Muy Alta</v>
      </c>
      <c r="BB156" s="58" t="e">
        <f t="shared" si="115"/>
        <v>#VALUE!</v>
      </c>
      <c r="BC156" s="59" t="e">
        <f t="shared" si="109"/>
        <v>#VALUE!</v>
      </c>
      <c r="BD156" s="60" t="e">
        <f>IF(AND(BA156&lt;&gt;"",BC156&lt;&gt;""),VLOOKUP(BA156&amp;BC156,'No Eliminar'!$P$3:$Q$27,2,FALSE),"")</f>
        <v>#VALUE!</v>
      </c>
      <c r="BE156" s="45"/>
      <c r="BF156" s="47"/>
      <c r="BG156" s="47"/>
      <c r="BH156" s="47"/>
      <c r="BI156" s="47"/>
      <c r="BJ156" s="47"/>
      <c r="BK156" s="48"/>
      <c r="BL156" s="47"/>
    </row>
    <row r="157" spans="2:64" ht="50.25" thickTop="1" thickBot="1" x14ac:dyDescent="0.35">
      <c r="B157" s="42"/>
      <c r="C157" s="87" t="e">
        <f>VLOOKUP(B157,'No Eliminar'!B$3:D$18,2,FALSE)</f>
        <v>#N/A</v>
      </c>
      <c r="D157" s="87" t="e">
        <f>VLOOKUP(B157,'No Eliminar'!B$3:E$18,4,FALSE)</f>
        <v>#N/A</v>
      </c>
      <c r="E157" s="42"/>
      <c r="F157" s="134"/>
      <c r="G157" s="46"/>
      <c r="H157" s="43"/>
      <c r="I157" s="47"/>
      <c r="J157" s="47"/>
      <c r="K157" s="42"/>
      <c r="L157" s="43"/>
      <c r="M157" s="70" t="str">
        <f t="shared" si="110"/>
        <v>;</v>
      </c>
      <c r="N157" s="71" t="str">
        <f t="shared" si="111"/>
        <v/>
      </c>
      <c r="O157" s="72" t="s">
        <v>53</v>
      </c>
      <c r="P157" s="72" t="s">
        <v>53</v>
      </c>
      <c r="Q157" s="72" t="s">
        <v>53</v>
      </c>
      <c r="R157" s="72" t="s">
        <v>53</v>
      </c>
      <c r="S157" s="72" t="s">
        <v>53</v>
      </c>
      <c r="T157" s="72" t="s">
        <v>53</v>
      </c>
      <c r="U157" s="72" t="s">
        <v>53</v>
      </c>
      <c r="V157" s="72" t="s">
        <v>54</v>
      </c>
      <c r="W157" s="72" t="s">
        <v>54</v>
      </c>
      <c r="X157" s="72" t="s">
        <v>53</v>
      </c>
      <c r="Y157" s="72" t="s">
        <v>53</v>
      </c>
      <c r="Z157" s="72" t="s">
        <v>53</v>
      </c>
      <c r="AA157" s="72" t="s">
        <v>53</v>
      </c>
      <c r="AB157" s="72" t="s">
        <v>53</v>
      </c>
      <c r="AC157" s="72" t="s">
        <v>53</v>
      </c>
      <c r="AD157" s="72" t="s">
        <v>54</v>
      </c>
      <c r="AE157" s="72" t="s">
        <v>53</v>
      </c>
      <c r="AF157" s="72" t="s">
        <v>53</v>
      </c>
      <c r="AG157" s="72" t="s">
        <v>54</v>
      </c>
      <c r="AH157" s="44"/>
      <c r="AI157" s="43"/>
      <c r="AJ157" s="44"/>
      <c r="AK157" s="93" t="str">
        <f t="shared" si="112"/>
        <v>;</v>
      </c>
      <c r="AL157" s="75" t="str">
        <f t="shared" si="113"/>
        <v/>
      </c>
      <c r="AM157" s="55" t="e">
        <f>IF(AND(M157&lt;&gt;"",AK157&lt;&gt;""),VLOOKUP(M157&amp;AK157,'No Eliminar'!$P$3:$Q$27,2,FALSE),"")</f>
        <v>#N/A</v>
      </c>
      <c r="AN157" s="102"/>
      <c r="AO157" s="312"/>
      <c r="AP157" s="454"/>
      <c r="AQ157" s="56" t="str">
        <f t="shared" ref="AQ157:AQ220" si="221">IF(AR157="Preventivo","Probabilidad",IF(AR157="Detectivo","Probabilidad","Impacto"))</f>
        <v>Impacto</v>
      </c>
      <c r="AR157" s="45"/>
      <c r="AS157" s="54" t="str">
        <f t="shared" si="105"/>
        <v/>
      </c>
      <c r="AT157" s="45"/>
      <c r="AU157" s="54" t="str">
        <f t="shared" si="106"/>
        <v/>
      </c>
      <c r="AV157" s="58" t="e">
        <f t="shared" si="107"/>
        <v>#VALUE!</v>
      </c>
      <c r="AW157" s="45"/>
      <c r="AX157" s="45"/>
      <c r="AY157" s="45"/>
      <c r="AZ157" s="58" t="str">
        <f t="shared" si="114"/>
        <v/>
      </c>
      <c r="BA157" s="59" t="str">
        <f t="shared" si="108"/>
        <v>Muy Alta</v>
      </c>
      <c r="BB157" s="58" t="e">
        <f t="shared" si="115"/>
        <v>#VALUE!</v>
      </c>
      <c r="BC157" s="59" t="e">
        <f t="shared" si="109"/>
        <v>#VALUE!</v>
      </c>
      <c r="BD157" s="60" t="e">
        <f>IF(AND(BA157&lt;&gt;"",BC157&lt;&gt;""),VLOOKUP(BA157&amp;BC157,'No Eliminar'!$P$3:$Q$27,2,FALSE),"")</f>
        <v>#VALUE!</v>
      </c>
      <c r="BE157" s="45"/>
      <c r="BF157" s="47"/>
      <c r="BG157" s="47"/>
      <c r="BH157" s="47"/>
      <c r="BI157" s="47"/>
      <c r="BJ157" s="47"/>
      <c r="BK157" s="48"/>
      <c r="BL157" s="47"/>
    </row>
    <row r="158" spans="2:64" ht="50.25" thickTop="1" thickBot="1" x14ac:dyDescent="0.35">
      <c r="B158" s="42"/>
      <c r="C158" s="87" t="e">
        <f>VLOOKUP(B158,'No Eliminar'!B$3:D$18,2,FALSE)</f>
        <v>#N/A</v>
      </c>
      <c r="D158" s="87" t="e">
        <f>VLOOKUP(B158,'No Eliminar'!B$3:E$18,4,FALSE)</f>
        <v>#N/A</v>
      </c>
      <c r="E158" s="42"/>
      <c r="F158" s="134"/>
      <c r="G158" s="46"/>
      <c r="H158" s="43"/>
      <c r="I158" s="47"/>
      <c r="J158" s="47"/>
      <c r="K158" s="42"/>
      <c r="L158" s="43"/>
      <c r="M158" s="70" t="str">
        <f t="shared" si="110"/>
        <v>;</v>
      </c>
      <c r="N158" s="71" t="str">
        <f t="shared" si="111"/>
        <v/>
      </c>
      <c r="O158" s="72" t="s">
        <v>53</v>
      </c>
      <c r="P158" s="72" t="s">
        <v>53</v>
      </c>
      <c r="Q158" s="72" t="s">
        <v>53</v>
      </c>
      <c r="R158" s="72" t="s">
        <v>53</v>
      </c>
      <c r="S158" s="72" t="s">
        <v>53</v>
      </c>
      <c r="T158" s="72" t="s">
        <v>53</v>
      </c>
      <c r="U158" s="72" t="s">
        <v>53</v>
      </c>
      <c r="V158" s="72" t="s">
        <v>54</v>
      </c>
      <c r="W158" s="72" t="s">
        <v>54</v>
      </c>
      <c r="X158" s="72" t="s">
        <v>53</v>
      </c>
      <c r="Y158" s="72" t="s">
        <v>53</v>
      </c>
      <c r="Z158" s="72" t="s">
        <v>53</v>
      </c>
      <c r="AA158" s="72" t="s">
        <v>53</v>
      </c>
      <c r="AB158" s="72" t="s">
        <v>53</v>
      </c>
      <c r="AC158" s="72" t="s">
        <v>53</v>
      </c>
      <c r="AD158" s="72" t="s">
        <v>54</v>
      </c>
      <c r="AE158" s="72" t="s">
        <v>53</v>
      </c>
      <c r="AF158" s="72" t="s">
        <v>53</v>
      </c>
      <c r="AG158" s="72" t="s">
        <v>54</v>
      </c>
      <c r="AH158" s="44"/>
      <c r="AI158" s="43"/>
      <c r="AJ158" s="44"/>
      <c r="AK158" s="93" t="str">
        <f t="shared" si="112"/>
        <v>;</v>
      </c>
      <c r="AL158" s="75" t="str">
        <f t="shared" si="113"/>
        <v/>
      </c>
      <c r="AM158" s="55" t="e">
        <f>IF(AND(M158&lt;&gt;"",AK158&lt;&gt;""),VLOOKUP(M158&amp;AK158,'No Eliminar'!$P$3:$Q$27,2,FALSE),"")</f>
        <v>#N/A</v>
      </c>
      <c r="AN158" s="102"/>
      <c r="AO158" s="312"/>
      <c r="AP158" s="454"/>
      <c r="AQ158" s="56" t="str">
        <f t="shared" si="221"/>
        <v>Impacto</v>
      </c>
      <c r="AR158" s="45"/>
      <c r="AS158" s="54" t="str">
        <f t="shared" ref="AS158:AS221" si="222">IF(AR158="Preventivo", 25%, IF(AR158="Detectivo",15%, IF(AR158="Correctivo",10%,IF(AR158="No se tienen controles para aplicar al impacto","No Aplica",""))))</f>
        <v/>
      </c>
      <c r="AT158" s="45"/>
      <c r="AU158" s="54" t="str">
        <f t="shared" ref="AU158:AU221" si="223">IF(AT158="Automático", 25%, IF(AT158="Manual",15%,IF(AT158="No Aplica", "No Aplica","")))</f>
        <v/>
      </c>
      <c r="AV158" s="58" t="e">
        <f t="shared" ref="AV158:AV221" si="224">AS158+AU158</f>
        <v>#VALUE!</v>
      </c>
      <c r="AW158" s="45"/>
      <c r="AX158" s="45"/>
      <c r="AY158" s="45"/>
      <c r="AZ158" s="58" t="str">
        <f t="shared" ref="AZ158:AZ221" si="225">IFERROR(IF(AQ158="Probabilidad",(N158-(+N158*AV158)),IF(AQ158="Impacto",N158,"")),"")</f>
        <v/>
      </c>
      <c r="BA158" s="59" t="str">
        <f t="shared" ref="BA158:BA221" si="226">IF(AZ158&lt;=20%, "Muy Baja", IF(AZ158&lt;=40%,"Baja", IF(AZ158&lt;=60%,"Media",IF(AZ158&lt;=80%,"Alta","Muy Alta"))))</f>
        <v>Muy Alta</v>
      </c>
      <c r="BB158" s="58" t="e">
        <f t="shared" ref="BB158:BB221" si="227">IF(AQ158="Impacto",(AL158-(+AL158*AV158)),AL158)</f>
        <v>#VALUE!</v>
      </c>
      <c r="BC158" s="59" t="e">
        <f t="shared" ref="BC158:BC221" si="228">IF(BB158&lt;=20%, "Leve", IF(BB158&lt;=40%,"Menor", IF(BB158&lt;=60%,"Moderado",IF(BB158&lt;=80%,"Mayor","Catastrófico"))))</f>
        <v>#VALUE!</v>
      </c>
      <c r="BD158" s="60" t="e">
        <f>IF(AND(BA158&lt;&gt;"",BC158&lt;&gt;""),VLOOKUP(BA158&amp;BC158,'No Eliminar'!$P$3:$Q$27,2,FALSE),"")</f>
        <v>#VALUE!</v>
      </c>
      <c r="BE158" s="45"/>
      <c r="BF158" s="47"/>
      <c r="BG158" s="47"/>
      <c r="BH158" s="47"/>
      <c r="BI158" s="47"/>
      <c r="BJ158" s="47"/>
      <c r="BK158" s="48"/>
      <c r="BL158" s="47"/>
    </row>
    <row r="159" spans="2:64" ht="50.25" thickTop="1" thickBot="1" x14ac:dyDescent="0.35">
      <c r="B159" s="42"/>
      <c r="C159" s="87" t="e">
        <f>VLOOKUP(B159,'No Eliminar'!B$3:D$18,2,FALSE)</f>
        <v>#N/A</v>
      </c>
      <c r="D159" s="87" t="e">
        <f>VLOOKUP(B159,'No Eliminar'!B$3:E$18,4,FALSE)</f>
        <v>#N/A</v>
      </c>
      <c r="E159" s="42"/>
      <c r="F159" s="134"/>
      <c r="G159" s="46"/>
      <c r="H159" s="43"/>
      <c r="I159" s="47"/>
      <c r="J159" s="47"/>
      <c r="K159" s="42"/>
      <c r="L159" s="43"/>
      <c r="M159" s="70" t="str">
        <f t="shared" si="110"/>
        <v>;</v>
      </c>
      <c r="N159" s="71" t="str">
        <f t="shared" si="111"/>
        <v/>
      </c>
      <c r="O159" s="72" t="s">
        <v>53</v>
      </c>
      <c r="P159" s="72" t="s">
        <v>53</v>
      </c>
      <c r="Q159" s="72" t="s">
        <v>53</v>
      </c>
      <c r="R159" s="72" t="s">
        <v>53</v>
      </c>
      <c r="S159" s="72" t="s">
        <v>53</v>
      </c>
      <c r="T159" s="72" t="s">
        <v>53</v>
      </c>
      <c r="U159" s="72" t="s">
        <v>53</v>
      </c>
      <c r="V159" s="72" t="s">
        <v>54</v>
      </c>
      <c r="W159" s="72" t="s">
        <v>54</v>
      </c>
      <c r="X159" s="72" t="s">
        <v>53</v>
      </c>
      <c r="Y159" s="72" t="s">
        <v>53</v>
      </c>
      <c r="Z159" s="72" t="s">
        <v>53</v>
      </c>
      <c r="AA159" s="72" t="s">
        <v>53</v>
      </c>
      <c r="AB159" s="72" t="s">
        <v>53</v>
      </c>
      <c r="AC159" s="72" t="s">
        <v>53</v>
      </c>
      <c r="AD159" s="72" t="s">
        <v>54</v>
      </c>
      <c r="AE159" s="72" t="s">
        <v>53</v>
      </c>
      <c r="AF159" s="72" t="s">
        <v>53</v>
      </c>
      <c r="AG159" s="72" t="s">
        <v>54</v>
      </c>
      <c r="AH159" s="44"/>
      <c r="AI159" s="43"/>
      <c r="AJ159" s="44"/>
      <c r="AK159" s="93" t="str">
        <f t="shared" si="112"/>
        <v>;</v>
      </c>
      <c r="AL159" s="75" t="str">
        <f t="shared" si="113"/>
        <v/>
      </c>
      <c r="AM159" s="55" t="e">
        <f>IF(AND(M159&lt;&gt;"",AK159&lt;&gt;""),VLOOKUP(M159&amp;AK159,'No Eliminar'!$P$3:$Q$27,2,FALSE),"")</f>
        <v>#N/A</v>
      </c>
      <c r="AN159" s="102"/>
      <c r="AO159" s="312"/>
      <c r="AP159" s="454"/>
      <c r="AQ159" s="56" t="str">
        <f t="shared" si="221"/>
        <v>Impacto</v>
      </c>
      <c r="AR159" s="45"/>
      <c r="AS159" s="54" t="str">
        <f t="shared" si="222"/>
        <v/>
      </c>
      <c r="AT159" s="45"/>
      <c r="AU159" s="54" t="str">
        <f t="shared" si="223"/>
        <v/>
      </c>
      <c r="AV159" s="58" t="e">
        <f t="shared" si="224"/>
        <v>#VALUE!</v>
      </c>
      <c r="AW159" s="45"/>
      <c r="AX159" s="45"/>
      <c r="AY159" s="45"/>
      <c r="AZ159" s="58" t="str">
        <f t="shared" si="225"/>
        <v/>
      </c>
      <c r="BA159" s="59" t="str">
        <f t="shared" si="226"/>
        <v>Muy Alta</v>
      </c>
      <c r="BB159" s="58" t="e">
        <f t="shared" si="227"/>
        <v>#VALUE!</v>
      </c>
      <c r="BC159" s="59" t="e">
        <f t="shared" si="228"/>
        <v>#VALUE!</v>
      </c>
      <c r="BD159" s="60" t="e">
        <f>IF(AND(BA159&lt;&gt;"",BC159&lt;&gt;""),VLOOKUP(BA159&amp;BC159,'No Eliminar'!$P$3:$Q$27,2,FALSE),"")</f>
        <v>#VALUE!</v>
      </c>
      <c r="BE159" s="45"/>
      <c r="BF159" s="47"/>
      <c r="BG159" s="47"/>
      <c r="BH159" s="47"/>
      <c r="BI159" s="47"/>
      <c r="BJ159" s="47"/>
      <c r="BK159" s="48"/>
      <c r="BL159" s="47"/>
    </row>
    <row r="160" spans="2:64" ht="50.25" thickTop="1" thickBot="1" x14ac:dyDescent="0.35">
      <c r="B160" s="42"/>
      <c r="C160" s="87" t="e">
        <f>VLOOKUP(B160,'No Eliminar'!B$3:D$18,2,FALSE)</f>
        <v>#N/A</v>
      </c>
      <c r="D160" s="87" t="e">
        <f>VLOOKUP(B160,'No Eliminar'!B$3:E$18,4,FALSE)</f>
        <v>#N/A</v>
      </c>
      <c r="E160" s="42"/>
      <c r="F160" s="134"/>
      <c r="G160" s="46"/>
      <c r="H160" s="43"/>
      <c r="I160" s="47"/>
      <c r="J160" s="47"/>
      <c r="K160" s="42"/>
      <c r="L160" s="43"/>
      <c r="M160" s="70" t="str">
        <f t="shared" si="110"/>
        <v>;</v>
      </c>
      <c r="N160" s="71" t="str">
        <f t="shared" si="111"/>
        <v/>
      </c>
      <c r="O160" s="72" t="s">
        <v>53</v>
      </c>
      <c r="P160" s="72" t="s">
        <v>53</v>
      </c>
      <c r="Q160" s="72" t="s">
        <v>53</v>
      </c>
      <c r="R160" s="72" t="s">
        <v>53</v>
      </c>
      <c r="S160" s="72" t="s">
        <v>53</v>
      </c>
      <c r="T160" s="72" t="s">
        <v>53</v>
      </c>
      <c r="U160" s="72" t="s">
        <v>53</v>
      </c>
      <c r="V160" s="72" t="s">
        <v>54</v>
      </c>
      <c r="W160" s="72" t="s">
        <v>54</v>
      </c>
      <c r="X160" s="72" t="s">
        <v>53</v>
      </c>
      <c r="Y160" s="72" t="s">
        <v>53</v>
      </c>
      <c r="Z160" s="72" t="s">
        <v>53</v>
      </c>
      <c r="AA160" s="72" t="s">
        <v>53</v>
      </c>
      <c r="AB160" s="72" t="s">
        <v>53</v>
      </c>
      <c r="AC160" s="72" t="s">
        <v>53</v>
      </c>
      <c r="AD160" s="72" t="s">
        <v>54</v>
      </c>
      <c r="AE160" s="72" t="s">
        <v>53</v>
      </c>
      <c r="AF160" s="72" t="s">
        <v>53</v>
      </c>
      <c r="AG160" s="72" t="s">
        <v>54</v>
      </c>
      <c r="AH160" s="44"/>
      <c r="AI160" s="43"/>
      <c r="AJ160" s="44"/>
      <c r="AK160" s="93" t="str">
        <f t="shared" ref="AK160:AK223" si="229">IF(AI160="Afectación menor a 10 SMLMV","Leve",IF(AI160="Entre 10 y 50 SMLMV","Menor",IF(AI160="Entre 50 y 100 SMLMV","Moderado",IF(AI160="Entre 100 y 500 SMLMV","Mayor",IF(AI160="Mayor a 500 SMLMV","Catastrófico",";")))))</f>
        <v>;</v>
      </c>
      <c r="AL160" s="75" t="str">
        <f t="shared" si="113"/>
        <v/>
      </c>
      <c r="AM160" s="55" t="e">
        <f>IF(AND(M160&lt;&gt;"",AK160&lt;&gt;""),VLOOKUP(M160&amp;AK160,'No Eliminar'!$P$3:$Q$27,2,FALSE),"")</f>
        <v>#N/A</v>
      </c>
      <c r="AN160" s="102"/>
      <c r="AO160" s="312"/>
      <c r="AP160" s="454"/>
      <c r="AQ160" s="56" t="str">
        <f t="shared" si="221"/>
        <v>Impacto</v>
      </c>
      <c r="AR160" s="45"/>
      <c r="AS160" s="54" t="str">
        <f t="shared" si="222"/>
        <v/>
      </c>
      <c r="AT160" s="45"/>
      <c r="AU160" s="54" t="str">
        <f t="shared" si="223"/>
        <v/>
      </c>
      <c r="AV160" s="58" t="e">
        <f t="shared" si="224"/>
        <v>#VALUE!</v>
      </c>
      <c r="AW160" s="45"/>
      <c r="AX160" s="45"/>
      <c r="AY160" s="45"/>
      <c r="AZ160" s="58" t="str">
        <f t="shared" si="225"/>
        <v/>
      </c>
      <c r="BA160" s="59" t="str">
        <f t="shared" si="226"/>
        <v>Muy Alta</v>
      </c>
      <c r="BB160" s="58" t="e">
        <f t="shared" si="227"/>
        <v>#VALUE!</v>
      </c>
      <c r="BC160" s="59" t="e">
        <f t="shared" si="228"/>
        <v>#VALUE!</v>
      </c>
      <c r="BD160" s="60" t="e">
        <f>IF(AND(BA160&lt;&gt;"",BC160&lt;&gt;""),VLOOKUP(BA160&amp;BC160,'No Eliminar'!$P$3:$Q$27,2,FALSE),"")</f>
        <v>#VALUE!</v>
      </c>
      <c r="BE160" s="45"/>
      <c r="BF160" s="47"/>
      <c r="BG160" s="47"/>
      <c r="BH160" s="47"/>
      <c r="BI160" s="47"/>
      <c r="BJ160" s="47"/>
      <c r="BK160" s="48"/>
      <c r="BL160" s="47"/>
    </row>
    <row r="161" spans="2:64" ht="50.25" thickTop="1" thickBot="1" x14ac:dyDescent="0.35">
      <c r="B161" s="42"/>
      <c r="C161" s="87" t="e">
        <f>VLOOKUP(B161,'No Eliminar'!B$3:D$18,2,FALSE)</f>
        <v>#N/A</v>
      </c>
      <c r="D161" s="87" t="e">
        <f>VLOOKUP(B161,'No Eliminar'!B$3:E$18,4,FALSE)</f>
        <v>#N/A</v>
      </c>
      <c r="E161" s="42"/>
      <c r="F161" s="134"/>
      <c r="G161" s="46"/>
      <c r="H161" s="43"/>
      <c r="I161" s="47"/>
      <c r="J161" s="47"/>
      <c r="K161" s="42"/>
      <c r="L161" s="43"/>
      <c r="M161" s="70" t="str">
        <f t="shared" si="110"/>
        <v>;</v>
      </c>
      <c r="N161" s="71" t="str">
        <f t="shared" si="111"/>
        <v/>
      </c>
      <c r="O161" s="72" t="s">
        <v>53</v>
      </c>
      <c r="P161" s="72" t="s">
        <v>53</v>
      </c>
      <c r="Q161" s="72" t="s">
        <v>53</v>
      </c>
      <c r="R161" s="72" t="s">
        <v>53</v>
      </c>
      <c r="S161" s="72" t="s">
        <v>53</v>
      </c>
      <c r="T161" s="72" t="s">
        <v>53</v>
      </c>
      <c r="U161" s="72" t="s">
        <v>53</v>
      </c>
      <c r="V161" s="72" t="s">
        <v>54</v>
      </c>
      <c r="W161" s="72" t="s">
        <v>54</v>
      </c>
      <c r="X161" s="72" t="s">
        <v>53</v>
      </c>
      <c r="Y161" s="72" t="s">
        <v>53</v>
      </c>
      <c r="Z161" s="72" t="s">
        <v>53</v>
      </c>
      <c r="AA161" s="72" t="s">
        <v>53</v>
      </c>
      <c r="AB161" s="72" t="s">
        <v>53</v>
      </c>
      <c r="AC161" s="72" t="s">
        <v>53</v>
      </c>
      <c r="AD161" s="72" t="s">
        <v>54</v>
      </c>
      <c r="AE161" s="72" t="s">
        <v>53</v>
      </c>
      <c r="AF161" s="72" t="s">
        <v>53</v>
      </c>
      <c r="AG161" s="72" t="s">
        <v>54</v>
      </c>
      <c r="AH161" s="44"/>
      <c r="AI161" s="43"/>
      <c r="AJ161" s="44"/>
      <c r="AK161" s="93" t="str">
        <f t="shared" si="229"/>
        <v>;</v>
      </c>
      <c r="AL161" s="75" t="str">
        <f t="shared" si="113"/>
        <v/>
      </c>
      <c r="AM161" s="55" t="e">
        <f>IF(AND(M161&lt;&gt;"",AK161&lt;&gt;""),VLOOKUP(M161&amp;AK161,'No Eliminar'!$P$3:$Q$27,2,FALSE),"")</f>
        <v>#N/A</v>
      </c>
      <c r="AN161" s="102"/>
      <c r="AO161" s="312"/>
      <c r="AP161" s="454"/>
      <c r="AQ161" s="56" t="str">
        <f t="shared" si="221"/>
        <v>Impacto</v>
      </c>
      <c r="AR161" s="45"/>
      <c r="AS161" s="54" t="str">
        <f t="shared" si="222"/>
        <v/>
      </c>
      <c r="AT161" s="45"/>
      <c r="AU161" s="54" t="str">
        <f t="shared" si="223"/>
        <v/>
      </c>
      <c r="AV161" s="58" t="e">
        <f t="shared" si="224"/>
        <v>#VALUE!</v>
      </c>
      <c r="AW161" s="45"/>
      <c r="AX161" s="45"/>
      <c r="AY161" s="45"/>
      <c r="AZ161" s="58" t="str">
        <f t="shared" si="225"/>
        <v/>
      </c>
      <c r="BA161" s="59" t="str">
        <f t="shared" si="226"/>
        <v>Muy Alta</v>
      </c>
      <c r="BB161" s="58" t="e">
        <f t="shared" si="227"/>
        <v>#VALUE!</v>
      </c>
      <c r="BC161" s="59" t="e">
        <f t="shared" si="228"/>
        <v>#VALUE!</v>
      </c>
      <c r="BD161" s="60" t="e">
        <f>IF(AND(BA161&lt;&gt;"",BC161&lt;&gt;""),VLOOKUP(BA161&amp;BC161,'No Eliminar'!$P$3:$Q$27,2,FALSE),"")</f>
        <v>#VALUE!</v>
      </c>
      <c r="BE161" s="45"/>
      <c r="BF161" s="47"/>
      <c r="BG161" s="47"/>
      <c r="BH161" s="47"/>
      <c r="BI161" s="47"/>
      <c r="BJ161" s="47"/>
      <c r="BK161" s="48"/>
      <c r="BL161" s="47"/>
    </row>
    <row r="162" spans="2:64" ht="50.25" thickTop="1" thickBot="1" x14ac:dyDescent="0.35">
      <c r="B162" s="42"/>
      <c r="C162" s="87" t="e">
        <f>VLOOKUP(B162,'No Eliminar'!B$3:D$18,2,FALSE)</f>
        <v>#N/A</v>
      </c>
      <c r="D162" s="87" t="e">
        <f>VLOOKUP(B162,'No Eliminar'!B$3:E$18,4,FALSE)</f>
        <v>#N/A</v>
      </c>
      <c r="E162" s="42"/>
      <c r="F162" s="134"/>
      <c r="G162" s="46"/>
      <c r="H162" s="43"/>
      <c r="I162" s="47"/>
      <c r="J162" s="47"/>
      <c r="K162" s="42"/>
      <c r="L162" s="43"/>
      <c r="M162" s="70" t="str">
        <f t="shared" ref="M162:M225" si="230">IF(L162="Máximo 2 veces por año","Muy Baja", IF(L162="De 3 a 24 veces por año","Baja", IF(L162="De 24 a 500 veces por año","Media", IF(L162="De 500 veces al año y máximo 5000 veces por año","Alta",IF(L162="Más de 5000 veces por año","Muy Alta",";")))))</f>
        <v>;</v>
      </c>
      <c r="N162" s="71" t="str">
        <f t="shared" ref="N162:N225" si="231">IF(M162="Muy Baja", 20%, IF(M162="Baja",40%, IF(M162="Media",60%, IF(M162="Alta",80%,IF(M162="Muy Alta",100%,"")))))</f>
        <v/>
      </c>
      <c r="O162" s="72" t="s">
        <v>53</v>
      </c>
      <c r="P162" s="72" t="s">
        <v>53</v>
      </c>
      <c r="Q162" s="72" t="s">
        <v>53</v>
      </c>
      <c r="R162" s="72" t="s">
        <v>53</v>
      </c>
      <c r="S162" s="72" t="s">
        <v>53</v>
      </c>
      <c r="T162" s="72" t="s">
        <v>53</v>
      </c>
      <c r="U162" s="72" t="s">
        <v>53</v>
      </c>
      <c r="V162" s="72" t="s">
        <v>54</v>
      </c>
      <c r="W162" s="72" t="s">
        <v>54</v>
      </c>
      <c r="X162" s="72" t="s">
        <v>53</v>
      </c>
      <c r="Y162" s="72" t="s">
        <v>53</v>
      </c>
      <c r="Z162" s="72" t="s">
        <v>53</v>
      </c>
      <c r="AA162" s="72" t="s">
        <v>53</v>
      </c>
      <c r="AB162" s="72" t="s">
        <v>53</v>
      </c>
      <c r="AC162" s="72" t="s">
        <v>53</v>
      </c>
      <c r="AD162" s="72" t="s">
        <v>54</v>
      </c>
      <c r="AE162" s="72" t="s">
        <v>53</v>
      </c>
      <c r="AF162" s="72" t="s">
        <v>53</v>
      </c>
      <c r="AG162" s="72" t="s">
        <v>54</v>
      </c>
      <c r="AH162" s="44"/>
      <c r="AI162" s="43"/>
      <c r="AJ162" s="44"/>
      <c r="AK162" s="93" t="str">
        <f t="shared" si="229"/>
        <v>;</v>
      </c>
      <c r="AL162" s="75" t="str">
        <f t="shared" ref="AL162:AL225" si="232">IF(AK162="Leve", 20%, IF(AK162="Menor",40%, IF(AK162="Moderado",60%, IF(AK162="Mayor",80%,IF(AK162="Catastrófico",100%,"")))))</f>
        <v/>
      </c>
      <c r="AM162" s="55" t="e">
        <f>IF(AND(M162&lt;&gt;"",AK162&lt;&gt;""),VLOOKUP(M162&amp;AK162,'No Eliminar'!$P$3:$Q$27,2,FALSE),"")</f>
        <v>#N/A</v>
      </c>
      <c r="AN162" s="102"/>
      <c r="AO162" s="312"/>
      <c r="AP162" s="454"/>
      <c r="AQ162" s="56" t="str">
        <f t="shared" si="221"/>
        <v>Impacto</v>
      </c>
      <c r="AR162" s="45"/>
      <c r="AS162" s="54" t="str">
        <f t="shared" si="222"/>
        <v/>
      </c>
      <c r="AT162" s="45"/>
      <c r="AU162" s="54" t="str">
        <f t="shared" si="223"/>
        <v/>
      </c>
      <c r="AV162" s="58" t="e">
        <f t="shared" si="224"/>
        <v>#VALUE!</v>
      </c>
      <c r="AW162" s="45"/>
      <c r="AX162" s="45"/>
      <c r="AY162" s="45"/>
      <c r="AZ162" s="58" t="str">
        <f t="shared" si="225"/>
        <v/>
      </c>
      <c r="BA162" s="59" t="str">
        <f t="shared" si="226"/>
        <v>Muy Alta</v>
      </c>
      <c r="BB162" s="58" t="e">
        <f t="shared" si="227"/>
        <v>#VALUE!</v>
      </c>
      <c r="BC162" s="59" t="e">
        <f t="shared" si="228"/>
        <v>#VALUE!</v>
      </c>
      <c r="BD162" s="60" t="e">
        <f>IF(AND(BA162&lt;&gt;"",BC162&lt;&gt;""),VLOOKUP(BA162&amp;BC162,'No Eliminar'!$P$3:$Q$27,2,FALSE),"")</f>
        <v>#VALUE!</v>
      </c>
      <c r="BE162" s="45"/>
      <c r="BF162" s="47"/>
      <c r="BG162" s="47"/>
      <c r="BH162" s="47"/>
      <c r="BI162" s="47"/>
      <c r="BJ162" s="47"/>
      <c r="BK162" s="48"/>
      <c r="BL162" s="47"/>
    </row>
    <row r="163" spans="2:64" ht="50.25" thickTop="1" thickBot="1" x14ac:dyDescent="0.35">
      <c r="B163" s="42"/>
      <c r="C163" s="87" t="e">
        <f>VLOOKUP(B163,'No Eliminar'!B$3:D$18,2,FALSE)</f>
        <v>#N/A</v>
      </c>
      <c r="D163" s="87" t="e">
        <f>VLOOKUP(B163,'No Eliminar'!B$3:E$18,4,FALSE)</f>
        <v>#N/A</v>
      </c>
      <c r="E163" s="42"/>
      <c r="F163" s="134"/>
      <c r="G163" s="46"/>
      <c r="H163" s="43"/>
      <c r="I163" s="47"/>
      <c r="J163" s="47"/>
      <c r="K163" s="42"/>
      <c r="L163" s="43"/>
      <c r="M163" s="70" t="str">
        <f t="shared" si="230"/>
        <v>;</v>
      </c>
      <c r="N163" s="71" t="str">
        <f t="shared" si="231"/>
        <v/>
      </c>
      <c r="O163" s="72" t="s">
        <v>53</v>
      </c>
      <c r="P163" s="72" t="s">
        <v>53</v>
      </c>
      <c r="Q163" s="72" t="s">
        <v>53</v>
      </c>
      <c r="R163" s="72" t="s">
        <v>53</v>
      </c>
      <c r="S163" s="72" t="s">
        <v>53</v>
      </c>
      <c r="T163" s="72" t="s">
        <v>53</v>
      </c>
      <c r="U163" s="72" t="s">
        <v>53</v>
      </c>
      <c r="V163" s="72" t="s">
        <v>54</v>
      </c>
      <c r="W163" s="72" t="s">
        <v>54</v>
      </c>
      <c r="X163" s="72" t="s">
        <v>53</v>
      </c>
      <c r="Y163" s="72" t="s">
        <v>53</v>
      </c>
      <c r="Z163" s="72" t="s">
        <v>53</v>
      </c>
      <c r="AA163" s="72" t="s">
        <v>53</v>
      </c>
      <c r="AB163" s="72" t="s">
        <v>53</v>
      </c>
      <c r="AC163" s="72" t="s">
        <v>53</v>
      </c>
      <c r="AD163" s="72" t="s">
        <v>54</v>
      </c>
      <c r="AE163" s="72" t="s">
        <v>53</v>
      </c>
      <c r="AF163" s="72" t="s">
        <v>53</v>
      </c>
      <c r="AG163" s="72" t="s">
        <v>54</v>
      </c>
      <c r="AH163" s="44"/>
      <c r="AI163" s="43"/>
      <c r="AJ163" s="44"/>
      <c r="AK163" s="93" t="str">
        <f t="shared" si="229"/>
        <v>;</v>
      </c>
      <c r="AL163" s="75" t="str">
        <f t="shared" si="232"/>
        <v/>
      </c>
      <c r="AM163" s="55" t="e">
        <f>IF(AND(M163&lt;&gt;"",AK163&lt;&gt;""),VLOOKUP(M163&amp;AK163,'No Eliminar'!$P$3:$Q$27,2,FALSE),"")</f>
        <v>#N/A</v>
      </c>
      <c r="AN163" s="102"/>
      <c r="AO163" s="312"/>
      <c r="AP163" s="454"/>
      <c r="AQ163" s="56" t="str">
        <f t="shared" si="221"/>
        <v>Impacto</v>
      </c>
      <c r="AR163" s="45"/>
      <c r="AS163" s="54" t="str">
        <f t="shared" si="222"/>
        <v/>
      </c>
      <c r="AT163" s="45"/>
      <c r="AU163" s="54" t="str">
        <f t="shared" si="223"/>
        <v/>
      </c>
      <c r="AV163" s="58" t="e">
        <f t="shared" si="224"/>
        <v>#VALUE!</v>
      </c>
      <c r="AW163" s="45"/>
      <c r="AX163" s="45"/>
      <c r="AY163" s="45"/>
      <c r="AZ163" s="58" t="str">
        <f t="shared" si="225"/>
        <v/>
      </c>
      <c r="BA163" s="59" t="str">
        <f t="shared" si="226"/>
        <v>Muy Alta</v>
      </c>
      <c r="BB163" s="58" t="e">
        <f t="shared" si="227"/>
        <v>#VALUE!</v>
      </c>
      <c r="BC163" s="59" t="e">
        <f t="shared" si="228"/>
        <v>#VALUE!</v>
      </c>
      <c r="BD163" s="60" t="e">
        <f>IF(AND(BA163&lt;&gt;"",BC163&lt;&gt;""),VLOOKUP(BA163&amp;BC163,'No Eliminar'!$P$3:$Q$27,2,FALSE),"")</f>
        <v>#VALUE!</v>
      </c>
      <c r="BE163" s="45"/>
      <c r="BF163" s="47"/>
      <c r="BG163" s="47"/>
      <c r="BH163" s="47"/>
      <c r="BI163" s="47"/>
      <c r="BJ163" s="47"/>
      <c r="BK163" s="48"/>
      <c r="BL163" s="47"/>
    </row>
    <row r="164" spans="2:64" ht="50.25" thickTop="1" thickBot="1" x14ac:dyDescent="0.35">
      <c r="B164" s="42"/>
      <c r="C164" s="87" t="e">
        <f>VLOOKUP(B164,'No Eliminar'!B$3:D$18,2,FALSE)</f>
        <v>#N/A</v>
      </c>
      <c r="D164" s="87" t="e">
        <f>VLOOKUP(B164,'No Eliminar'!B$3:E$18,4,FALSE)</f>
        <v>#N/A</v>
      </c>
      <c r="E164" s="42"/>
      <c r="F164" s="134"/>
      <c r="G164" s="46"/>
      <c r="H164" s="43"/>
      <c r="I164" s="47"/>
      <c r="J164" s="47"/>
      <c r="K164" s="42"/>
      <c r="L164" s="43"/>
      <c r="M164" s="70" t="str">
        <f t="shared" si="230"/>
        <v>;</v>
      </c>
      <c r="N164" s="71" t="str">
        <f t="shared" si="231"/>
        <v/>
      </c>
      <c r="O164" s="72" t="s">
        <v>53</v>
      </c>
      <c r="P164" s="72" t="s">
        <v>53</v>
      </c>
      <c r="Q164" s="72" t="s">
        <v>53</v>
      </c>
      <c r="R164" s="72" t="s">
        <v>53</v>
      </c>
      <c r="S164" s="72" t="s">
        <v>53</v>
      </c>
      <c r="T164" s="72" t="s">
        <v>53</v>
      </c>
      <c r="U164" s="72" t="s">
        <v>53</v>
      </c>
      <c r="V164" s="72" t="s">
        <v>54</v>
      </c>
      <c r="W164" s="72" t="s">
        <v>54</v>
      </c>
      <c r="X164" s="72" t="s">
        <v>53</v>
      </c>
      <c r="Y164" s="72" t="s">
        <v>53</v>
      </c>
      <c r="Z164" s="72" t="s">
        <v>53</v>
      </c>
      <c r="AA164" s="72" t="s">
        <v>53</v>
      </c>
      <c r="AB164" s="72" t="s">
        <v>53</v>
      </c>
      <c r="AC164" s="72" t="s">
        <v>53</v>
      </c>
      <c r="AD164" s="72" t="s">
        <v>54</v>
      </c>
      <c r="AE164" s="72" t="s">
        <v>53</v>
      </c>
      <c r="AF164" s="72" t="s">
        <v>53</v>
      </c>
      <c r="AG164" s="72" t="s">
        <v>54</v>
      </c>
      <c r="AH164" s="44"/>
      <c r="AI164" s="43"/>
      <c r="AJ164" s="44"/>
      <c r="AK164" s="93" t="str">
        <f t="shared" si="229"/>
        <v>;</v>
      </c>
      <c r="AL164" s="75" t="str">
        <f t="shared" si="232"/>
        <v/>
      </c>
      <c r="AM164" s="55" t="e">
        <f>IF(AND(M164&lt;&gt;"",AK164&lt;&gt;""),VLOOKUP(M164&amp;AK164,'No Eliminar'!$P$3:$Q$27,2,FALSE),"")</f>
        <v>#N/A</v>
      </c>
      <c r="AN164" s="102"/>
      <c r="AO164" s="312"/>
      <c r="AP164" s="454"/>
      <c r="AQ164" s="56" t="str">
        <f t="shared" si="221"/>
        <v>Impacto</v>
      </c>
      <c r="AR164" s="45"/>
      <c r="AS164" s="54" t="str">
        <f t="shared" si="222"/>
        <v/>
      </c>
      <c r="AT164" s="45"/>
      <c r="AU164" s="54" t="str">
        <f t="shared" si="223"/>
        <v/>
      </c>
      <c r="AV164" s="58" t="e">
        <f t="shared" si="224"/>
        <v>#VALUE!</v>
      </c>
      <c r="AW164" s="45"/>
      <c r="AX164" s="45"/>
      <c r="AY164" s="45"/>
      <c r="AZ164" s="58" t="str">
        <f t="shared" si="225"/>
        <v/>
      </c>
      <c r="BA164" s="59" t="str">
        <f t="shared" si="226"/>
        <v>Muy Alta</v>
      </c>
      <c r="BB164" s="58" t="e">
        <f t="shared" si="227"/>
        <v>#VALUE!</v>
      </c>
      <c r="BC164" s="59" t="e">
        <f t="shared" si="228"/>
        <v>#VALUE!</v>
      </c>
      <c r="BD164" s="60" t="e">
        <f>IF(AND(BA164&lt;&gt;"",BC164&lt;&gt;""),VLOOKUP(BA164&amp;BC164,'No Eliminar'!$P$3:$Q$27,2,FALSE),"")</f>
        <v>#VALUE!</v>
      </c>
      <c r="BE164" s="45"/>
      <c r="BF164" s="47"/>
      <c r="BG164" s="47"/>
      <c r="BH164" s="47"/>
      <c r="BI164" s="47"/>
      <c r="BJ164" s="47"/>
      <c r="BK164" s="48"/>
      <c r="BL164" s="47"/>
    </row>
    <row r="165" spans="2:64" ht="50.25" thickTop="1" thickBot="1" x14ac:dyDescent="0.35">
      <c r="B165" s="42"/>
      <c r="C165" s="87" t="e">
        <f>VLOOKUP(B165,'No Eliminar'!B$3:D$18,2,FALSE)</f>
        <v>#N/A</v>
      </c>
      <c r="D165" s="87" t="e">
        <f>VLOOKUP(B165,'No Eliminar'!B$3:E$18,4,FALSE)</f>
        <v>#N/A</v>
      </c>
      <c r="E165" s="42"/>
      <c r="F165" s="134"/>
      <c r="G165" s="46"/>
      <c r="H165" s="43"/>
      <c r="I165" s="47"/>
      <c r="J165" s="47"/>
      <c r="K165" s="42"/>
      <c r="L165" s="43"/>
      <c r="M165" s="70" t="str">
        <f t="shared" si="230"/>
        <v>;</v>
      </c>
      <c r="N165" s="71" t="str">
        <f t="shared" si="231"/>
        <v/>
      </c>
      <c r="O165" s="72" t="s">
        <v>53</v>
      </c>
      <c r="P165" s="72" t="s">
        <v>53</v>
      </c>
      <c r="Q165" s="72" t="s">
        <v>53</v>
      </c>
      <c r="R165" s="72" t="s">
        <v>53</v>
      </c>
      <c r="S165" s="72" t="s">
        <v>53</v>
      </c>
      <c r="T165" s="72" t="s">
        <v>53</v>
      </c>
      <c r="U165" s="72" t="s">
        <v>53</v>
      </c>
      <c r="V165" s="72" t="s">
        <v>54</v>
      </c>
      <c r="W165" s="72" t="s">
        <v>54</v>
      </c>
      <c r="X165" s="72" t="s">
        <v>53</v>
      </c>
      <c r="Y165" s="72" t="s">
        <v>53</v>
      </c>
      <c r="Z165" s="72" t="s">
        <v>53</v>
      </c>
      <c r="AA165" s="72" t="s">
        <v>53</v>
      </c>
      <c r="AB165" s="72" t="s">
        <v>53</v>
      </c>
      <c r="AC165" s="72" t="s">
        <v>53</v>
      </c>
      <c r="AD165" s="72" t="s">
        <v>54</v>
      </c>
      <c r="AE165" s="72" t="s">
        <v>53</v>
      </c>
      <c r="AF165" s="72" t="s">
        <v>53</v>
      </c>
      <c r="AG165" s="72" t="s">
        <v>54</v>
      </c>
      <c r="AH165" s="44"/>
      <c r="AI165" s="43"/>
      <c r="AJ165" s="44"/>
      <c r="AK165" s="93" t="str">
        <f t="shared" si="229"/>
        <v>;</v>
      </c>
      <c r="AL165" s="75" t="str">
        <f t="shared" si="232"/>
        <v/>
      </c>
      <c r="AM165" s="55" t="e">
        <f>IF(AND(M165&lt;&gt;"",AK165&lt;&gt;""),VLOOKUP(M165&amp;AK165,'No Eliminar'!$P$3:$Q$27,2,FALSE),"")</f>
        <v>#N/A</v>
      </c>
      <c r="AN165" s="102"/>
      <c r="AO165" s="312"/>
      <c r="AP165" s="454"/>
      <c r="AQ165" s="56" t="str">
        <f t="shared" si="221"/>
        <v>Impacto</v>
      </c>
      <c r="AR165" s="45"/>
      <c r="AS165" s="54" t="str">
        <f t="shared" si="222"/>
        <v/>
      </c>
      <c r="AT165" s="45"/>
      <c r="AU165" s="54" t="str">
        <f t="shared" si="223"/>
        <v/>
      </c>
      <c r="AV165" s="58" t="e">
        <f t="shared" si="224"/>
        <v>#VALUE!</v>
      </c>
      <c r="AW165" s="45"/>
      <c r="AX165" s="45"/>
      <c r="AY165" s="45"/>
      <c r="AZ165" s="58" t="str">
        <f t="shared" si="225"/>
        <v/>
      </c>
      <c r="BA165" s="59" t="str">
        <f t="shared" si="226"/>
        <v>Muy Alta</v>
      </c>
      <c r="BB165" s="58" t="e">
        <f t="shared" si="227"/>
        <v>#VALUE!</v>
      </c>
      <c r="BC165" s="59" t="e">
        <f t="shared" si="228"/>
        <v>#VALUE!</v>
      </c>
      <c r="BD165" s="60" t="e">
        <f>IF(AND(BA165&lt;&gt;"",BC165&lt;&gt;""),VLOOKUP(BA165&amp;BC165,'No Eliminar'!$P$3:$Q$27,2,FALSE),"")</f>
        <v>#VALUE!</v>
      </c>
      <c r="BE165" s="45"/>
      <c r="BF165" s="47"/>
      <c r="BG165" s="47"/>
      <c r="BH165" s="47"/>
      <c r="BI165" s="47"/>
      <c r="BJ165" s="47"/>
      <c r="BK165" s="48"/>
      <c r="BL165" s="47"/>
    </row>
    <row r="166" spans="2:64" ht="50.25" thickTop="1" thickBot="1" x14ac:dyDescent="0.35">
      <c r="B166" s="42"/>
      <c r="C166" s="87" t="e">
        <f>VLOOKUP(B166,'No Eliminar'!B$3:D$18,2,FALSE)</f>
        <v>#N/A</v>
      </c>
      <c r="D166" s="87" t="e">
        <f>VLOOKUP(B166,'No Eliminar'!B$3:E$18,4,FALSE)</f>
        <v>#N/A</v>
      </c>
      <c r="E166" s="42"/>
      <c r="F166" s="134"/>
      <c r="G166" s="46"/>
      <c r="H166" s="43"/>
      <c r="I166" s="47"/>
      <c r="J166" s="47"/>
      <c r="K166" s="42"/>
      <c r="L166" s="43"/>
      <c r="M166" s="70" t="str">
        <f t="shared" si="230"/>
        <v>;</v>
      </c>
      <c r="N166" s="71" t="str">
        <f t="shared" si="231"/>
        <v/>
      </c>
      <c r="O166" s="72" t="s">
        <v>53</v>
      </c>
      <c r="P166" s="72" t="s">
        <v>53</v>
      </c>
      <c r="Q166" s="72" t="s">
        <v>53</v>
      </c>
      <c r="R166" s="72" t="s">
        <v>53</v>
      </c>
      <c r="S166" s="72" t="s">
        <v>53</v>
      </c>
      <c r="T166" s="72" t="s">
        <v>53</v>
      </c>
      <c r="U166" s="72" t="s">
        <v>53</v>
      </c>
      <c r="V166" s="72" t="s">
        <v>54</v>
      </c>
      <c r="W166" s="72" t="s">
        <v>54</v>
      </c>
      <c r="X166" s="72" t="s">
        <v>53</v>
      </c>
      <c r="Y166" s="72" t="s">
        <v>53</v>
      </c>
      <c r="Z166" s="72" t="s">
        <v>53</v>
      </c>
      <c r="AA166" s="72" t="s">
        <v>53</v>
      </c>
      <c r="AB166" s="72" t="s">
        <v>53</v>
      </c>
      <c r="AC166" s="72" t="s">
        <v>53</v>
      </c>
      <c r="AD166" s="72" t="s">
        <v>54</v>
      </c>
      <c r="AE166" s="72" t="s">
        <v>53</v>
      </c>
      <c r="AF166" s="72" t="s">
        <v>53</v>
      </c>
      <c r="AG166" s="72" t="s">
        <v>54</v>
      </c>
      <c r="AH166" s="44"/>
      <c r="AI166" s="43"/>
      <c r="AJ166" s="44"/>
      <c r="AK166" s="93" t="str">
        <f t="shared" si="229"/>
        <v>;</v>
      </c>
      <c r="AL166" s="75" t="str">
        <f t="shared" si="232"/>
        <v/>
      </c>
      <c r="AM166" s="55" t="e">
        <f>IF(AND(M166&lt;&gt;"",AK166&lt;&gt;""),VLOOKUP(M166&amp;AK166,'No Eliminar'!$P$3:$Q$27,2,FALSE),"")</f>
        <v>#N/A</v>
      </c>
      <c r="AN166" s="102"/>
      <c r="AO166" s="312"/>
      <c r="AP166" s="454"/>
      <c r="AQ166" s="56" t="str">
        <f t="shared" si="221"/>
        <v>Impacto</v>
      </c>
      <c r="AR166" s="45"/>
      <c r="AS166" s="54" t="str">
        <f t="shared" si="222"/>
        <v/>
      </c>
      <c r="AT166" s="45"/>
      <c r="AU166" s="54" t="str">
        <f t="shared" si="223"/>
        <v/>
      </c>
      <c r="AV166" s="58" t="e">
        <f t="shared" si="224"/>
        <v>#VALUE!</v>
      </c>
      <c r="AW166" s="45"/>
      <c r="AX166" s="45"/>
      <c r="AY166" s="45"/>
      <c r="AZ166" s="58" t="str">
        <f t="shared" si="225"/>
        <v/>
      </c>
      <c r="BA166" s="59" t="str">
        <f t="shared" si="226"/>
        <v>Muy Alta</v>
      </c>
      <c r="BB166" s="58" t="e">
        <f t="shared" si="227"/>
        <v>#VALUE!</v>
      </c>
      <c r="BC166" s="59" t="e">
        <f t="shared" si="228"/>
        <v>#VALUE!</v>
      </c>
      <c r="BD166" s="60" t="e">
        <f>IF(AND(BA166&lt;&gt;"",BC166&lt;&gt;""),VLOOKUP(BA166&amp;BC166,'No Eliminar'!$P$3:$Q$27,2,FALSE),"")</f>
        <v>#VALUE!</v>
      </c>
      <c r="BE166" s="45"/>
      <c r="BF166" s="47"/>
      <c r="BG166" s="47"/>
      <c r="BH166" s="47"/>
      <c r="BI166" s="47"/>
      <c r="BJ166" s="47"/>
      <c r="BK166" s="48"/>
      <c r="BL166" s="47"/>
    </row>
    <row r="167" spans="2:64" ht="50.25" thickTop="1" thickBot="1" x14ac:dyDescent="0.35">
      <c r="B167" s="42"/>
      <c r="C167" s="87" t="e">
        <f>VLOOKUP(B167,'No Eliminar'!B$3:D$18,2,FALSE)</f>
        <v>#N/A</v>
      </c>
      <c r="D167" s="87" t="e">
        <f>VLOOKUP(B167,'No Eliminar'!B$3:E$18,4,FALSE)</f>
        <v>#N/A</v>
      </c>
      <c r="E167" s="42"/>
      <c r="F167" s="134"/>
      <c r="G167" s="46"/>
      <c r="H167" s="43"/>
      <c r="I167" s="47"/>
      <c r="J167" s="47"/>
      <c r="K167" s="42"/>
      <c r="L167" s="43"/>
      <c r="M167" s="70" t="str">
        <f t="shared" si="230"/>
        <v>;</v>
      </c>
      <c r="N167" s="71" t="str">
        <f t="shared" si="231"/>
        <v/>
      </c>
      <c r="O167" s="72" t="s">
        <v>53</v>
      </c>
      <c r="P167" s="72" t="s">
        <v>53</v>
      </c>
      <c r="Q167" s="72" t="s">
        <v>53</v>
      </c>
      <c r="R167" s="72" t="s">
        <v>53</v>
      </c>
      <c r="S167" s="72" t="s">
        <v>53</v>
      </c>
      <c r="T167" s="72" t="s">
        <v>53</v>
      </c>
      <c r="U167" s="72" t="s">
        <v>53</v>
      </c>
      <c r="V167" s="72" t="s">
        <v>54</v>
      </c>
      <c r="W167" s="72" t="s">
        <v>54</v>
      </c>
      <c r="X167" s="72" t="s">
        <v>53</v>
      </c>
      <c r="Y167" s="72" t="s">
        <v>53</v>
      </c>
      <c r="Z167" s="72" t="s">
        <v>53</v>
      </c>
      <c r="AA167" s="72" t="s">
        <v>53</v>
      </c>
      <c r="AB167" s="72" t="s">
        <v>53</v>
      </c>
      <c r="AC167" s="72" t="s">
        <v>53</v>
      </c>
      <c r="AD167" s="72" t="s">
        <v>54</v>
      </c>
      <c r="AE167" s="72" t="s">
        <v>53</v>
      </c>
      <c r="AF167" s="72" t="s">
        <v>53</v>
      </c>
      <c r="AG167" s="72" t="s">
        <v>54</v>
      </c>
      <c r="AH167" s="44"/>
      <c r="AI167" s="43"/>
      <c r="AJ167" s="44"/>
      <c r="AK167" s="93" t="str">
        <f t="shared" si="229"/>
        <v>;</v>
      </c>
      <c r="AL167" s="75" t="str">
        <f t="shared" si="232"/>
        <v/>
      </c>
      <c r="AM167" s="55" t="e">
        <f>IF(AND(M167&lt;&gt;"",AK167&lt;&gt;""),VLOOKUP(M167&amp;AK167,'No Eliminar'!$P$3:$Q$27,2,FALSE),"")</f>
        <v>#N/A</v>
      </c>
      <c r="AN167" s="102"/>
      <c r="AO167" s="312"/>
      <c r="AP167" s="454"/>
      <c r="AQ167" s="56" t="str">
        <f t="shared" si="221"/>
        <v>Impacto</v>
      </c>
      <c r="AR167" s="45"/>
      <c r="AS167" s="54" t="str">
        <f t="shared" si="222"/>
        <v/>
      </c>
      <c r="AT167" s="45"/>
      <c r="AU167" s="54" t="str">
        <f t="shared" si="223"/>
        <v/>
      </c>
      <c r="AV167" s="58" t="e">
        <f t="shared" si="224"/>
        <v>#VALUE!</v>
      </c>
      <c r="AW167" s="45"/>
      <c r="AX167" s="45"/>
      <c r="AY167" s="45"/>
      <c r="AZ167" s="58" t="str">
        <f t="shared" si="225"/>
        <v/>
      </c>
      <c r="BA167" s="59" t="str">
        <f t="shared" si="226"/>
        <v>Muy Alta</v>
      </c>
      <c r="BB167" s="58" t="e">
        <f t="shared" si="227"/>
        <v>#VALUE!</v>
      </c>
      <c r="BC167" s="59" t="e">
        <f t="shared" si="228"/>
        <v>#VALUE!</v>
      </c>
      <c r="BD167" s="60" t="e">
        <f>IF(AND(BA167&lt;&gt;"",BC167&lt;&gt;""),VLOOKUP(BA167&amp;BC167,'No Eliminar'!$P$3:$Q$27,2,FALSE),"")</f>
        <v>#VALUE!</v>
      </c>
      <c r="BE167" s="45"/>
      <c r="BF167" s="47"/>
      <c r="BG167" s="47"/>
      <c r="BH167" s="47"/>
      <c r="BI167" s="47"/>
      <c r="BJ167" s="47"/>
      <c r="BK167" s="48"/>
      <c r="BL167" s="47"/>
    </row>
    <row r="168" spans="2:64" ht="50.25" thickTop="1" thickBot="1" x14ac:dyDescent="0.35">
      <c r="B168" s="42"/>
      <c r="C168" s="87" t="e">
        <f>VLOOKUP(B168,'No Eliminar'!B$3:D$18,2,FALSE)</f>
        <v>#N/A</v>
      </c>
      <c r="D168" s="87" t="e">
        <f>VLOOKUP(B168,'No Eliminar'!B$3:E$18,4,FALSE)</f>
        <v>#N/A</v>
      </c>
      <c r="E168" s="42"/>
      <c r="F168" s="134"/>
      <c r="G168" s="46"/>
      <c r="H168" s="43"/>
      <c r="I168" s="47"/>
      <c r="J168" s="47"/>
      <c r="K168" s="42"/>
      <c r="L168" s="43"/>
      <c r="M168" s="70" t="str">
        <f t="shared" si="230"/>
        <v>;</v>
      </c>
      <c r="N168" s="71" t="str">
        <f t="shared" si="231"/>
        <v/>
      </c>
      <c r="O168" s="72" t="s">
        <v>53</v>
      </c>
      <c r="P168" s="72" t="s">
        <v>53</v>
      </c>
      <c r="Q168" s="72" t="s">
        <v>53</v>
      </c>
      <c r="R168" s="72" t="s">
        <v>53</v>
      </c>
      <c r="S168" s="72" t="s">
        <v>53</v>
      </c>
      <c r="T168" s="72" t="s">
        <v>53</v>
      </c>
      <c r="U168" s="72" t="s">
        <v>53</v>
      </c>
      <c r="V168" s="72" t="s">
        <v>54</v>
      </c>
      <c r="W168" s="72" t="s">
        <v>54</v>
      </c>
      <c r="X168" s="72" t="s">
        <v>53</v>
      </c>
      <c r="Y168" s="72" t="s">
        <v>53</v>
      </c>
      <c r="Z168" s="72" t="s">
        <v>53</v>
      </c>
      <c r="AA168" s="72" t="s">
        <v>53</v>
      </c>
      <c r="AB168" s="72" t="s">
        <v>53</v>
      </c>
      <c r="AC168" s="72" t="s">
        <v>53</v>
      </c>
      <c r="AD168" s="72" t="s">
        <v>54</v>
      </c>
      <c r="AE168" s="72" t="s">
        <v>53</v>
      </c>
      <c r="AF168" s="72" t="s">
        <v>53</v>
      </c>
      <c r="AG168" s="72" t="s">
        <v>54</v>
      </c>
      <c r="AH168" s="44"/>
      <c r="AI168" s="43"/>
      <c r="AJ168" s="44"/>
      <c r="AK168" s="93" t="str">
        <f t="shared" si="229"/>
        <v>;</v>
      </c>
      <c r="AL168" s="75" t="str">
        <f t="shared" si="232"/>
        <v/>
      </c>
      <c r="AM168" s="55" t="e">
        <f>IF(AND(M168&lt;&gt;"",AK168&lt;&gt;""),VLOOKUP(M168&amp;AK168,'No Eliminar'!$P$3:$Q$27,2,FALSE),"")</f>
        <v>#N/A</v>
      </c>
      <c r="AN168" s="102"/>
      <c r="AO168" s="312"/>
      <c r="AP168" s="454"/>
      <c r="AQ168" s="56" t="str">
        <f t="shared" si="221"/>
        <v>Impacto</v>
      </c>
      <c r="AR168" s="45"/>
      <c r="AS168" s="54" t="str">
        <f t="shared" si="222"/>
        <v/>
      </c>
      <c r="AT168" s="45"/>
      <c r="AU168" s="54" t="str">
        <f t="shared" si="223"/>
        <v/>
      </c>
      <c r="AV168" s="58" t="e">
        <f t="shared" si="224"/>
        <v>#VALUE!</v>
      </c>
      <c r="AW168" s="45"/>
      <c r="AX168" s="45"/>
      <c r="AY168" s="45"/>
      <c r="AZ168" s="58" t="str">
        <f t="shared" si="225"/>
        <v/>
      </c>
      <c r="BA168" s="59" t="str">
        <f t="shared" si="226"/>
        <v>Muy Alta</v>
      </c>
      <c r="BB168" s="58" t="e">
        <f t="shared" si="227"/>
        <v>#VALUE!</v>
      </c>
      <c r="BC168" s="59" t="e">
        <f t="shared" si="228"/>
        <v>#VALUE!</v>
      </c>
      <c r="BD168" s="60" t="e">
        <f>IF(AND(BA168&lt;&gt;"",BC168&lt;&gt;""),VLOOKUP(BA168&amp;BC168,'No Eliminar'!$P$3:$Q$27,2,FALSE),"")</f>
        <v>#VALUE!</v>
      </c>
      <c r="BE168" s="45"/>
      <c r="BF168" s="47"/>
      <c r="BG168" s="47"/>
      <c r="BH168" s="47"/>
      <c r="BI168" s="47"/>
      <c r="BJ168" s="47"/>
      <c r="BK168" s="48"/>
      <c r="BL168" s="47"/>
    </row>
    <row r="169" spans="2:64" ht="50.25" thickTop="1" thickBot="1" x14ac:dyDescent="0.35">
      <c r="B169" s="42"/>
      <c r="C169" s="87" t="e">
        <f>VLOOKUP(B169,'No Eliminar'!B$3:D$18,2,FALSE)</f>
        <v>#N/A</v>
      </c>
      <c r="D169" s="87" t="e">
        <f>VLOOKUP(B169,'No Eliminar'!B$3:E$18,4,FALSE)</f>
        <v>#N/A</v>
      </c>
      <c r="E169" s="42"/>
      <c r="F169" s="134"/>
      <c r="G169" s="46"/>
      <c r="H169" s="43"/>
      <c r="I169" s="47"/>
      <c r="J169" s="47"/>
      <c r="K169" s="42"/>
      <c r="L169" s="43"/>
      <c r="M169" s="70" t="str">
        <f t="shared" si="230"/>
        <v>;</v>
      </c>
      <c r="N169" s="71" t="str">
        <f t="shared" si="231"/>
        <v/>
      </c>
      <c r="O169" s="72" t="s">
        <v>53</v>
      </c>
      <c r="P169" s="72" t="s">
        <v>53</v>
      </c>
      <c r="Q169" s="72" t="s">
        <v>53</v>
      </c>
      <c r="R169" s="72" t="s">
        <v>53</v>
      </c>
      <c r="S169" s="72" t="s">
        <v>53</v>
      </c>
      <c r="T169" s="72" t="s">
        <v>53</v>
      </c>
      <c r="U169" s="72" t="s">
        <v>53</v>
      </c>
      <c r="V169" s="72" t="s">
        <v>54</v>
      </c>
      <c r="W169" s="72" t="s">
        <v>54</v>
      </c>
      <c r="X169" s="72" t="s">
        <v>53</v>
      </c>
      <c r="Y169" s="72" t="s">
        <v>53</v>
      </c>
      <c r="Z169" s="72" t="s">
        <v>53</v>
      </c>
      <c r="AA169" s="72" t="s">
        <v>53</v>
      </c>
      <c r="AB169" s="72" t="s">
        <v>53</v>
      </c>
      <c r="AC169" s="72" t="s">
        <v>53</v>
      </c>
      <c r="AD169" s="72" t="s">
        <v>54</v>
      </c>
      <c r="AE169" s="72" t="s">
        <v>53</v>
      </c>
      <c r="AF169" s="72" t="s">
        <v>53</v>
      </c>
      <c r="AG169" s="72" t="s">
        <v>54</v>
      </c>
      <c r="AH169" s="44"/>
      <c r="AI169" s="43"/>
      <c r="AJ169" s="44"/>
      <c r="AK169" s="93" t="str">
        <f t="shared" si="229"/>
        <v>;</v>
      </c>
      <c r="AL169" s="75" t="str">
        <f t="shared" si="232"/>
        <v/>
      </c>
      <c r="AM169" s="55" t="e">
        <f>IF(AND(M169&lt;&gt;"",AK169&lt;&gt;""),VLOOKUP(M169&amp;AK169,'No Eliminar'!$P$3:$Q$27,2,FALSE),"")</f>
        <v>#N/A</v>
      </c>
      <c r="AN169" s="102"/>
      <c r="AO169" s="312"/>
      <c r="AP169" s="454"/>
      <c r="AQ169" s="56" t="str">
        <f t="shared" si="221"/>
        <v>Impacto</v>
      </c>
      <c r="AR169" s="45"/>
      <c r="AS169" s="54" t="str">
        <f t="shared" si="222"/>
        <v/>
      </c>
      <c r="AT169" s="45"/>
      <c r="AU169" s="54" t="str">
        <f t="shared" si="223"/>
        <v/>
      </c>
      <c r="AV169" s="58" t="e">
        <f t="shared" si="224"/>
        <v>#VALUE!</v>
      </c>
      <c r="AW169" s="45"/>
      <c r="AX169" s="45"/>
      <c r="AY169" s="45"/>
      <c r="AZ169" s="58" t="str">
        <f t="shared" si="225"/>
        <v/>
      </c>
      <c r="BA169" s="59" t="str">
        <f t="shared" si="226"/>
        <v>Muy Alta</v>
      </c>
      <c r="BB169" s="58" t="e">
        <f t="shared" si="227"/>
        <v>#VALUE!</v>
      </c>
      <c r="BC169" s="59" t="e">
        <f t="shared" si="228"/>
        <v>#VALUE!</v>
      </c>
      <c r="BD169" s="60" t="e">
        <f>IF(AND(BA169&lt;&gt;"",BC169&lt;&gt;""),VLOOKUP(BA169&amp;BC169,'No Eliminar'!$P$3:$Q$27,2,FALSE),"")</f>
        <v>#VALUE!</v>
      </c>
      <c r="BE169" s="45"/>
      <c r="BF169" s="47"/>
      <c r="BG169" s="47"/>
      <c r="BH169" s="47"/>
      <c r="BI169" s="47"/>
      <c r="BJ169" s="47"/>
      <c r="BK169" s="48"/>
      <c r="BL169" s="47"/>
    </row>
    <row r="170" spans="2:64" ht="50.25" thickTop="1" thickBot="1" x14ac:dyDescent="0.35">
      <c r="B170" s="42"/>
      <c r="C170" s="87" t="e">
        <f>VLOOKUP(B170,'No Eliminar'!B$3:D$18,2,FALSE)</f>
        <v>#N/A</v>
      </c>
      <c r="D170" s="87" t="e">
        <f>VLOOKUP(B170,'No Eliminar'!B$3:E$18,4,FALSE)</f>
        <v>#N/A</v>
      </c>
      <c r="E170" s="42"/>
      <c r="F170" s="134"/>
      <c r="G170" s="46"/>
      <c r="H170" s="43"/>
      <c r="I170" s="47"/>
      <c r="J170" s="47"/>
      <c r="K170" s="42"/>
      <c r="L170" s="43"/>
      <c r="M170" s="70" t="str">
        <f t="shared" si="230"/>
        <v>;</v>
      </c>
      <c r="N170" s="71" t="str">
        <f t="shared" si="231"/>
        <v/>
      </c>
      <c r="O170" s="72" t="s">
        <v>53</v>
      </c>
      <c r="P170" s="72" t="s">
        <v>53</v>
      </c>
      <c r="Q170" s="72" t="s">
        <v>53</v>
      </c>
      <c r="R170" s="72" t="s">
        <v>53</v>
      </c>
      <c r="S170" s="72" t="s">
        <v>53</v>
      </c>
      <c r="T170" s="72" t="s">
        <v>53</v>
      </c>
      <c r="U170" s="72" t="s">
        <v>53</v>
      </c>
      <c r="V170" s="72" t="s">
        <v>54</v>
      </c>
      <c r="W170" s="72" t="s">
        <v>54</v>
      </c>
      <c r="X170" s="72" t="s">
        <v>53</v>
      </c>
      <c r="Y170" s="72" t="s">
        <v>53</v>
      </c>
      <c r="Z170" s="72" t="s">
        <v>53</v>
      </c>
      <c r="AA170" s="72" t="s">
        <v>53</v>
      </c>
      <c r="AB170" s="72" t="s">
        <v>53</v>
      </c>
      <c r="AC170" s="72" t="s">
        <v>53</v>
      </c>
      <c r="AD170" s="72" t="s">
        <v>54</v>
      </c>
      <c r="AE170" s="72" t="s">
        <v>53</v>
      </c>
      <c r="AF170" s="72" t="s">
        <v>53</v>
      </c>
      <c r="AG170" s="72" t="s">
        <v>54</v>
      </c>
      <c r="AH170" s="44"/>
      <c r="AI170" s="43"/>
      <c r="AJ170" s="44"/>
      <c r="AK170" s="93" t="str">
        <f t="shared" si="229"/>
        <v>;</v>
      </c>
      <c r="AL170" s="75" t="str">
        <f t="shared" si="232"/>
        <v/>
      </c>
      <c r="AM170" s="55" t="e">
        <f>IF(AND(M170&lt;&gt;"",AK170&lt;&gt;""),VLOOKUP(M170&amp;AK170,'No Eliminar'!$P$3:$Q$27,2,FALSE),"")</f>
        <v>#N/A</v>
      </c>
      <c r="AN170" s="102"/>
      <c r="AO170" s="312"/>
      <c r="AP170" s="454"/>
      <c r="AQ170" s="56" t="str">
        <f t="shared" si="221"/>
        <v>Impacto</v>
      </c>
      <c r="AR170" s="45"/>
      <c r="AS170" s="54" t="str">
        <f t="shared" si="222"/>
        <v/>
      </c>
      <c r="AT170" s="45"/>
      <c r="AU170" s="54" t="str">
        <f t="shared" si="223"/>
        <v/>
      </c>
      <c r="AV170" s="58" t="e">
        <f t="shared" si="224"/>
        <v>#VALUE!</v>
      </c>
      <c r="AW170" s="45"/>
      <c r="AX170" s="45"/>
      <c r="AY170" s="45"/>
      <c r="AZ170" s="58" t="str">
        <f t="shared" si="225"/>
        <v/>
      </c>
      <c r="BA170" s="59" t="str">
        <f t="shared" si="226"/>
        <v>Muy Alta</v>
      </c>
      <c r="BB170" s="58" t="e">
        <f t="shared" si="227"/>
        <v>#VALUE!</v>
      </c>
      <c r="BC170" s="59" t="e">
        <f t="shared" si="228"/>
        <v>#VALUE!</v>
      </c>
      <c r="BD170" s="60" t="e">
        <f>IF(AND(BA170&lt;&gt;"",BC170&lt;&gt;""),VLOOKUP(BA170&amp;BC170,'No Eliminar'!$P$3:$Q$27,2,FALSE),"")</f>
        <v>#VALUE!</v>
      </c>
      <c r="BE170" s="45"/>
      <c r="BF170" s="47"/>
      <c r="BG170" s="47"/>
      <c r="BH170" s="47"/>
      <c r="BI170" s="47"/>
      <c r="BJ170" s="47"/>
      <c r="BK170" s="48"/>
      <c r="BL170" s="47"/>
    </row>
    <row r="171" spans="2:64" ht="50.25" thickTop="1" thickBot="1" x14ac:dyDescent="0.35">
      <c r="B171" s="42"/>
      <c r="C171" s="87" t="e">
        <f>VLOOKUP(B171,'No Eliminar'!B$3:D$18,2,FALSE)</f>
        <v>#N/A</v>
      </c>
      <c r="D171" s="87" t="e">
        <f>VLOOKUP(B171,'No Eliminar'!B$3:E$18,4,FALSE)</f>
        <v>#N/A</v>
      </c>
      <c r="E171" s="42"/>
      <c r="F171" s="134"/>
      <c r="G171" s="46"/>
      <c r="H171" s="43"/>
      <c r="I171" s="47"/>
      <c r="J171" s="47"/>
      <c r="K171" s="42"/>
      <c r="L171" s="43"/>
      <c r="M171" s="70" t="str">
        <f t="shared" si="230"/>
        <v>;</v>
      </c>
      <c r="N171" s="71" t="str">
        <f t="shared" si="231"/>
        <v/>
      </c>
      <c r="O171" s="72" t="s">
        <v>53</v>
      </c>
      <c r="P171" s="72" t="s">
        <v>53</v>
      </c>
      <c r="Q171" s="72" t="s">
        <v>53</v>
      </c>
      <c r="R171" s="72" t="s">
        <v>53</v>
      </c>
      <c r="S171" s="72" t="s">
        <v>53</v>
      </c>
      <c r="T171" s="72" t="s">
        <v>53</v>
      </c>
      <c r="U171" s="72" t="s">
        <v>53</v>
      </c>
      <c r="V171" s="72" t="s">
        <v>54</v>
      </c>
      <c r="W171" s="72" t="s">
        <v>54</v>
      </c>
      <c r="X171" s="72" t="s">
        <v>53</v>
      </c>
      <c r="Y171" s="72" t="s">
        <v>53</v>
      </c>
      <c r="Z171" s="72" t="s">
        <v>53</v>
      </c>
      <c r="AA171" s="72" t="s">
        <v>53</v>
      </c>
      <c r="AB171" s="72" t="s">
        <v>53</v>
      </c>
      <c r="AC171" s="72" t="s">
        <v>53</v>
      </c>
      <c r="AD171" s="72" t="s">
        <v>54</v>
      </c>
      <c r="AE171" s="72" t="s">
        <v>53</v>
      </c>
      <c r="AF171" s="72" t="s">
        <v>53</v>
      </c>
      <c r="AG171" s="72" t="s">
        <v>54</v>
      </c>
      <c r="AH171" s="44"/>
      <c r="AI171" s="43"/>
      <c r="AJ171" s="44"/>
      <c r="AK171" s="93" t="str">
        <f t="shared" si="229"/>
        <v>;</v>
      </c>
      <c r="AL171" s="75" t="str">
        <f t="shared" si="232"/>
        <v/>
      </c>
      <c r="AM171" s="55" t="e">
        <f>IF(AND(M171&lt;&gt;"",AK171&lt;&gt;""),VLOOKUP(M171&amp;AK171,'No Eliminar'!$P$3:$Q$27,2,FALSE),"")</f>
        <v>#N/A</v>
      </c>
      <c r="AN171" s="102"/>
      <c r="AO171" s="312"/>
      <c r="AP171" s="454"/>
      <c r="AQ171" s="56" t="str">
        <f t="shared" si="221"/>
        <v>Impacto</v>
      </c>
      <c r="AR171" s="45"/>
      <c r="AS171" s="54" t="str">
        <f t="shared" si="222"/>
        <v/>
      </c>
      <c r="AT171" s="45"/>
      <c r="AU171" s="54" t="str">
        <f t="shared" si="223"/>
        <v/>
      </c>
      <c r="AV171" s="58" t="e">
        <f t="shared" si="224"/>
        <v>#VALUE!</v>
      </c>
      <c r="AW171" s="45"/>
      <c r="AX171" s="45"/>
      <c r="AY171" s="45"/>
      <c r="AZ171" s="58" t="str">
        <f t="shared" si="225"/>
        <v/>
      </c>
      <c r="BA171" s="59" t="str">
        <f t="shared" si="226"/>
        <v>Muy Alta</v>
      </c>
      <c r="BB171" s="58" t="e">
        <f t="shared" si="227"/>
        <v>#VALUE!</v>
      </c>
      <c r="BC171" s="59" t="e">
        <f t="shared" si="228"/>
        <v>#VALUE!</v>
      </c>
      <c r="BD171" s="60" t="e">
        <f>IF(AND(BA171&lt;&gt;"",BC171&lt;&gt;""),VLOOKUP(BA171&amp;BC171,'No Eliminar'!$P$3:$Q$27,2,FALSE),"")</f>
        <v>#VALUE!</v>
      </c>
      <c r="BE171" s="45"/>
      <c r="BF171" s="47"/>
      <c r="BG171" s="47"/>
      <c r="BH171" s="47"/>
      <c r="BI171" s="47"/>
      <c r="BJ171" s="47"/>
      <c r="BK171" s="48"/>
      <c r="BL171" s="47"/>
    </row>
    <row r="172" spans="2:64" ht="50.25" thickTop="1" thickBot="1" x14ac:dyDescent="0.35">
      <c r="B172" s="42"/>
      <c r="C172" s="87" t="e">
        <f>VLOOKUP(B172,'No Eliminar'!B$3:D$18,2,FALSE)</f>
        <v>#N/A</v>
      </c>
      <c r="D172" s="87" t="e">
        <f>VLOOKUP(B172,'No Eliminar'!B$3:E$18,4,FALSE)</f>
        <v>#N/A</v>
      </c>
      <c r="E172" s="42"/>
      <c r="F172" s="134"/>
      <c r="G172" s="46"/>
      <c r="H172" s="43"/>
      <c r="I172" s="47"/>
      <c r="J172" s="47"/>
      <c r="K172" s="42"/>
      <c r="L172" s="43"/>
      <c r="M172" s="70" t="str">
        <f t="shared" si="230"/>
        <v>;</v>
      </c>
      <c r="N172" s="71" t="str">
        <f t="shared" si="231"/>
        <v/>
      </c>
      <c r="O172" s="72" t="s">
        <v>53</v>
      </c>
      <c r="P172" s="72" t="s">
        <v>53</v>
      </c>
      <c r="Q172" s="72" t="s">
        <v>53</v>
      </c>
      <c r="R172" s="72" t="s">
        <v>53</v>
      </c>
      <c r="S172" s="72" t="s">
        <v>53</v>
      </c>
      <c r="T172" s="72" t="s">
        <v>53</v>
      </c>
      <c r="U172" s="72" t="s">
        <v>53</v>
      </c>
      <c r="V172" s="72" t="s">
        <v>54</v>
      </c>
      <c r="W172" s="72" t="s">
        <v>54</v>
      </c>
      <c r="X172" s="72" t="s">
        <v>53</v>
      </c>
      <c r="Y172" s="72" t="s">
        <v>53</v>
      </c>
      <c r="Z172" s="72" t="s">
        <v>53</v>
      </c>
      <c r="AA172" s="72" t="s">
        <v>53</v>
      </c>
      <c r="AB172" s="72" t="s">
        <v>53</v>
      </c>
      <c r="AC172" s="72" t="s">
        <v>53</v>
      </c>
      <c r="AD172" s="72" t="s">
        <v>54</v>
      </c>
      <c r="AE172" s="72" t="s">
        <v>53</v>
      </c>
      <c r="AF172" s="72" t="s">
        <v>53</v>
      </c>
      <c r="AG172" s="72" t="s">
        <v>54</v>
      </c>
      <c r="AH172" s="44"/>
      <c r="AI172" s="43"/>
      <c r="AJ172" s="44"/>
      <c r="AK172" s="93" t="str">
        <f t="shared" si="229"/>
        <v>;</v>
      </c>
      <c r="AL172" s="75" t="str">
        <f t="shared" si="232"/>
        <v/>
      </c>
      <c r="AM172" s="55" t="e">
        <f>IF(AND(M172&lt;&gt;"",AK172&lt;&gt;""),VLOOKUP(M172&amp;AK172,'No Eliminar'!$P$3:$Q$27,2,FALSE),"")</f>
        <v>#N/A</v>
      </c>
      <c r="AN172" s="102"/>
      <c r="AO172" s="312"/>
      <c r="AP172" s="454"/>
      <c r="AQ172" s="56" t="str">
        <f t="shared" si="221"/>
        <v>Impacto</v>
      </c>
      <c r="AR172" s="45"/>
      <c r="AS172" s="54" t="str">
        <f t="shared" si="222"/>
        <v/>
      </c>
      <c r="AT172" s="45"/>
      <c r="AU172" s="54" t="str">
        <f t="shared" si="223"/>
        <v/>
      </c>
      <c r="AV172" s="58" t="e">
        <f t="shared" si="224"/>
        <v>#VALUE!</v>
      </c>
      <c r="AW172" s="45"/>
      <c r="AX172" s="45"/>
      <c r="AY172" s="45"/>
      <c r="AZ172" s="58" t="str">
        <f t="shared" si="225"/>
        <v/>
      </c>
      <c r="BA172" s="59" t="str">
        <f t="shared" si="226"/>
        <v>Muy Alta</v>
      </c>
      <c r="BB172" s="58" t="e">
        <f t="shared" si="227"/>
        <v>#VALUE!</v>
      </c>
      <c r="BC172" s="59" t="e">
        <f t="shared" si="228"/>
        <v>#VALUE!</v>
      </c>
      <c r="BD172" s="60" t="e">
        <f>IF(AND(BA172&lt;&gt;"",BC172&lt;&gt;""),VLOOKUP(BA172&amp;BC172,'No Eliminar'!$P$3:$Q$27,2,FALSE),"")</f>
        <v>#VALUE!</v>
      </c>
      <c r="BE172" s="45"/>
      <c r="BF172" s="47"/>
      <c r="BG172" s="47"/>
      <c r="BH172" s="47"/>
      <c r="BI172" s="47"/>
      <c r="BJ172" s="47"/>
      <c r="BK172" s="48"/>
      <c r="BL172" s="47"/>
    </row>
    <row r="173" spans="2:64" ht="50.25" thickTop="1" thickBot="1" x14ac:dyDescent="0.35">
      <c r="B173" s="42"/>
      <c r="C173" s="87" t="e">
        <f>VLOOKUP(B173,'No Eliminar'!B$3:D$18,2,FALSE)</f>
        <v>#N/A</v>
      </c>
      <c r="D173" s="87" t="e">
        <f>VLOOKUP(B173,'No Eliminar'!B$3:E$18,4,FALSE)</f>
        <v>#N/A</v>
      </c>
      <c r="E173" s="42"/>
      <c r="F173" s="134"/>
      <c r="G173" s="46"/>
      <c r="H173" s="43"/>
      <c r="I173" s="47"/>
      <c r="J173" s="47"/>
      <c r="K173" s="42"/>
      <c r="L173" s="43"/>
      <c r="M173" s="70" t="str">
        <f t="shared" si="230"/>
        <v>;</v>
      </c>
      <c r="N173" s="71" t="str">
        <f t="shared" si="231"/>
        <v/>
      </c>
      <c r="O173" s="72" t="s">
        <v>53</v>
      </c>
      <c r="P173" s="72" t="s">
        <v>53</v>
      </c>
      <c r="Q173" s="72" t="s">
        <v>53</v>
      </c>
      <c r="R173" s="72" t="s">
        <v>53</v>
      </c>
      <c r="S173" s="72" t="s">
        <v>53</v>
      </c>
      <c r="T173" s="72" t="s">
        <v>53</v>
      </c>
      <c r="U173" s="72" t="s">
        <v>53</v>
      </c>
      <c r="V173" s="72" t="s">
        <v>54</v>
      </c>
      <c r="W173" s="72" t="s">
        <v>54</v>
      </c>
      <c r="X173" s="72" t="s">
        <v>53</v>
      </c>
      <c r="Y173" s="72" t="s">
        <v>53</v>
      </c>
      <c r="Z173" s="72" t="s">
        <v>53</v>
      </c>
      <c r="AA173" s="72" t="s">
        <v>53</v>
      </c>
      <c r="AB173" s="72" t="s">
        <v>53</v>
      </c>
      <c r="AC173" s="72" t="s">
        <v>53</v>
      </c>
      <c r="AD173" s="72" t="s">
        <v>54</v>
      </c>
      <c r="AE173" s="72" t="s">
        <v>53</v>
      </c>
      <c r="AF173" s="72" t="s">
        <v>53</v>
      </c>
      <c r="AG173" s="72" t="s">
        <v>54</v>
      </c>
      <c r="AH173" s="44"/>
      <c r="AI173" s="43"/>
      <c r="AJ173" s="44"/>
      <c r="AK173" s="93" t="str">
        <f t="shared" si="229"/>
        <v>;</v>
      </c>
      <c r="AL173" s="75" t="str">
        <f t="shared" si="232"/>
        <v/>
      </c>
      <c r="AM173" s="55" t="e">
        <f>IF(AND(M173&lt;&gt;"",AK173&lt;&gt;""),VLOOKUP(M173&amp;AK173,'No Eliminar'!$P$3:$Q$27,2,FALSE),"")</f>
        <v>#N/A</v>
      </c>
      <c r="AN173" s="102"/>
      <c r="AO173" s="312"/>
      <c r="AP173" s="454"/>
      <c r="AQ173" s="56" t="str">
        <f t="shared" si="221"/>
        <v>Impacto</v>
      </c>
      <c r="AR173" s="45"/>
      <c r="AS173" s="54" t="str">
        <f t="shared" si="222"/>
        <v/>
      </c>
      <c r="AT173" s="45"/>
      <c r="AU173" s="54" t="str">
        <f t="shared" si="223"/>
        <v/>
      </c>
      <c r="AV173" s="58" t="e">
        <f t="shared" si="224"/>
        <v>#VALUE!</v>
      </c>
      <c r="AW173" s="45"/>
      <c r="AX173" s="45"/>
      <c r="AY173" s="45"/>
      <c r="AZ173" s="58" t="str">
        <f t="shared" si="225"/>
        <v/>
      </c>
      <c r="BA173" s="59" t="str">
        <f t="shared" si="226"/>
        <v>Muy Alta</v>
      </c>
      <c r="BB173" s="58" t="e">
        <f t="shared" si="227"/>
        <v>#VALUE!</v>
      </c>
      <c r="BC173" s="59" t="e">
        <f t="shared" si="228"/>
        <v>#VALUE!</v>
      </c>
      <c r="BD173" s="60" t="e">
        <f>IF(AND(BA173&lt;&gt;"",BC173&lt;&gt;""),VLOOKUP(BA173&amp;BC173,'No Eliminar'!$P$3:$Q$27,2,FALSE),"")</f>
        <v>#VALUE!</v>
      </c>
      <c r="BE173" s="45"/>
      <c r="BF173" s="47"/>
      <c r="BG173" s="47"/>
      <c r="BH173" s="47"/>
      <c r="BI173" s="47"/>
      <c r="BJ173" s="47"/>
      <c r="BK173" s="48"/>
      <c r="BL173" s="47"/>
    </row>
    <row r="174" spans="2:64" ht="50.25" thickTop="1" thickBot="1" x14ac:dyDescent="0.35">
      <c r="B174" s="42"/>
      <c r="C174" s="87" t="e">
        <f>VLOOKUP(B174,'No Eliminar'!B$3:D$18,2,FALSE)</f>
        <v>#N/A</v>
      </c>
      <c r="D174" s="87" t="e">
        <f>VLOOKUP(B174,'No Eliminar'!B$3:E$18,4,FALSE)</f>
        <v>#N/A</v>
      </c>
      <c r="E174" s="42"/>
      <c r="F174" s="134"/>
      <c r="G174" s="46"/>
      <c r="H174" s="43"/>
      <c r="I174" s="47"/>
      <c r="J174" s="47"/>
      <c r="K174" s="42"/>
      <c r="L174" s="43"/>
      <c r="M174" s="70" t="str">
        <f t="shared" si="230"/>
        <v>;</v>
      </c>
      <c r="N174" s="71" t="str">
        <f t="shared" si="231"/>
        <v/>
      </c>
      <c r="O174" s="72" t="s">
        <v>53</v>
      </c>
      <c r="P174" s="72" t="s">
        <v>53</v>
      </c>
      <c r="Q174" s="72" t="s">
        <v>53</v>
      </c>
      <c r="R174" s="72" t="s">
        <v>53</v>
      </c>
      <c r="S174" s="72" t="s">
        <v>53</v>
      </c>
      <c r="T174" s="72" t="s">
        <v>53</v>
      </c>
      <c r="U174" s="72" t="s">
        <v>53</v>
      </c>
      <c r="V174" s="72" t="s">
        <v>54</v>
      </c>
      <c r="W174" s="72" t="s">
        <v>54</v>
      </c>
      <c r="X174" s="72" t="s">
        <v>53</v>
      </c>
      <c r="Y174" s="72" t="s">
        <v>53</v>
      </c>
      <c r="Z174" s="72" t="s">
        <v>53</v>
      </c>
      <c r="AA174" s="72" t="s">
        <v>53</v>
      </c>
      <c r="AB174" s="72" t="s">
        <v>53</v>
      </c>
      <c r="AC174" s="72" t="s">
        <v>53</v>
      </c>
      <c r="AD174" s="72" t="s">
        <v>54</v>
      </c>
      <c r="AE174" s="72" t="s">
        <v>53</v>
      </c>
      <c r="AF174" s="72" t="s">
        <v>53</v>
      </c>
      <c r="AG174" s="72" t="s">
        <v>54</v>
      </c>
      <c r="AH174" s="44"/>
      <c r="AI174" s="43"/>
      <c r="AJ174" s="44"/>
      <c r="AK174" s="93" t="str">
        <f t="shared" si="229"/>
        <v>;</v>
      </c>
      <c r="AL174" s="75" t="str">
        <f t="shared" si="232"/>
        <v/>
      </c>
      <c r="AM174" s="55" t="e">
        <f>IF(AND(M174&lt;&gt;"",AK174&lt;&gt;""),VLOOKUP(M174&amp;AK174,'No Eliminar'!$P$3:$Q$27,2,FALSE),"")</f>
        <v>#N/A</v>
      </c>
      <c r="AN174" s="102"/>
      <c r="AO174" s="312"/>
      <c r="AP174" s="454"/>
      <c r="AQ174" s="56" t="str">
        <f t="shared" si="221"/>
        <v>Impacto</v>
      </c>
      <c r="AR174" s="45"/>
      <c r="AS174" s="54" t="str">
        <f t="shared" si="222"/>
        <v/>
      </c>
      <c r="AT174" s="45"/>
      <c r="AU174" s="54" t="str">
        <f t="shared" si="223"/>
        <v/>
      </c>
      <c r="AV174" s="58" t="e">
        <f t="shared" si="224"/>
        <v>#VALUE!</v>
      </c>
      <c r="AW174" s="45"/>
      <c r="AX174" s="45"/>
      <c r="AY174" s="45"/>
      <c r="AZ174" s="58" t="str">
        <f t="shared" si="225"/>
        <v/>
      </c>
      <c r="BA174" s="59" t="str">
        <f t="shared" si="226"/>
        <v>Muy Alta</v>
      </c>
      <c r="BB174" s="58" t="e">
        <f t="shared" si="227"/>
        <v>#VALUE!</v>
      </c>
      <c r="BC174" s="59" t="e">
        <f t="shared" si="228"/>
        <v>#VALUE!</v>
      </c>
      <c r="BD174" s="60" t="e">
        <f>IF(AND(BA174&lt;&gt;"",BC174&lt;&gt;""),VLOOKUP(BA174&amp;BC174,'No Eliminar'!$P$3:$Q$27,2,FALSE),"")</f>
        <v>#VALUE!</v>
      </c>
      <c r="BE174" s="45"/>
      <c r="BF174" s="47"/>
      <c r="BG174" s="47"/>
      <c r="BH174" s="47"/>
      <c r="BI174" s="47"/>
      <c r="BJ174" s="47"/>
      <c r="BK174" s="48"/>
      <c r="BL174" s="47"/>
    </row>
    <row r="175" spans="2:64" ht="50.25" thickTop="1" thickBot="1" x14ac:dyDescent="0.35">
      <c r="B175" s="42"/>
      <c r="C175" s="87" t="e">
        <f>VLOOKUP(B175,'No Eliminar'!B$3:D$18,2,FALSE)</f>
        <v>#N/A</v>
      </c>
      <c r="D175" s="87" t="e">
        <f>VLOOKUP(B175,'No Eliminar'!B$3:E$18,4,FALSE)</f>
        <v>#N/A</v>
      </c>
      <c r="E175" s="42"/>
      <c r="F175" s="134"/>
      <c r="G175" s="46"/>
      <c r="H175" s="43"/>
      <c r="I175" s="47"/>
      <c r="J175" s="47"/>
      <c r="K175" s="42"/>
      <c r="L175" s="43"/>
      <c r="M175" s="70" t="str">
        <f t="shared" si="230"/>
        <v>;</v>
      </c>
      <c r="N175" s="71" t="str">
        <f t="shared" si="231"/>
        <v/>
      </c>
      <c r="O175" s="72" t="s">
        <v>53</v>
      </c>
      <c r="P175" s="72" t="s">
        <v>53</v>
      </c>
      <c r="Q175" s="72" t="s">
        <v>53</v>
      </c>
      <c r="R175" s="72" t="s">
        <v>53</v>
      </c>
      <c r="S175" s="72" t="s">
        <v>53</v>
      </c>
      <c r="T175" s="72" t="s">
        <v>53</v>
      </c>
      <c r="U175" s="72" t="s">
        <v>53</v>
      </c>
      <c r="V175" s="72" t="s">
        <v>54</v>
      </c>
      <c r="W175" s="72" t="s">
        <v>54</v>
      </c>
      <c r="X175" s="72" t="s">
        <v>53</v>
      </c>
      <c r="Y175" s="72" t="s">
        <v>53</v>
      </c>
      <c r="Z175" s="72" t="s">
        <v>53</v>
      </c>
      <c r="AA175" s="72" t="s">
        <v>53</v>
      </c>
      <c r="AB175" s="72" t="s">
        <v>53</v>
      </c>
      <c r="AC175" s="72" t="s">
        <v>53</v>
      </c>
      <c r="AD175" s="72" t="s">
        <v>54</v>
      </c>
      <c r="AE175" s="72" t="s">
        <v>53</v>
      </c>
      <c r="AF175" s="72" t="s">
        <v>53</v>
      </c>
      <c r="AG175" s="72" t="s">
        <v>54</v>
      </c>
      <c r="AH175" s="44"/>
      <c r="AI175" s="43"/>
      <c r="AJ175" s="44"/>
      <c r="AK175" s="93" t="str">
        <f t="shared" si="229"/>
        <v>;</v>
      </c>
      <c r="AL175" s="75" t="str">
        <f t="shared" si="232"/>
        <v/>
      </c>
      <c r="AM175" s="55" t="e">
        <f>IF(AND(M175&lt;&gt;"",AK175&lt;&gt;""),VLOOKUP(M175&amp;AK175,'No Eliminar'!$P$3:$Q$27,2,FALSE),"")</f>
        <v>#N/A</v>
      </c>
      <c r="AN175" s="102"/>
      <c r="AO175" s="312"/>
      <c r="AP175" s="454"/>
      <c r="AQ175" s="56" t="str">
        <f t="shared" si="221"/>
        <v>Impacto</v>
      </c>
      <c r="AR175" s="45"/>
      <c r="AS175" s="54" t="str">
        <f t="shared" si="222"/>
        <v/>
      </c>
      <c r="AT175" s="45"/>
      <c r="AU175" s="54" t="str">
        <f t="shared" si="223"/>
        <v/>
      </c>
      <c r="AV175" s="58" t="e">
        <f t="shared" si="224"/>
        <v>#VALUE!</v>
      </c>
      <c r="AW175" s="45"/>
      <c r="AX175" s="45"/>
      <c r="AY175" s="45"/>
      <c r="AZ175" s="58" t="str">
        <f t="shared" si="225"/>
        <v/>
      </c>
      <c r="BA175" s="59" t="str">
        <f t="shared" si="226"/>
        <v>Muy Alta</v>
      </c>
      <c r="BB175" s="58" t="e">
        <f t="shared" si="227"/>
        <v>#VALUE!</v>
      </c>
      <c r="BC175" s="59" t="e">
        <f t="shared" si="228"/>
        <v>#VALUE!</v>
      </c>
      <c r="BD175" s="60" t="e">
        <f>IF(AND(BA175&lt;&gt;"",BC175&lt;&gt;""),VLOOKUP(BA175&amp;BC175,'No Eliminar'!$P$3:$Q$27,2,FALSE),"")</f>
        <v>#VALUE!</v>
      </c>
      <c r="BE175" s="45"/>
      <c r="BF175" s="47"/>
      <c r="BG175" s="47"/>
      <c r="BH175" s="47"/>
      <c r="BI175" s="47"/>
      <c r="BJ175" s="47"/>
      <c r="BK175" s="48"/>
      <c r="BL175" s="47"/>
    </row>
    <row r="176" spans="2:64" ht="50.25" thickTop="1" thickBot="1" x14ac:dyDescent="0.35">
      <c r="B176" s="42"/>
      <c r="C176" s="87" t="e">
        <f>VLOOKUP(B176,'No Eliminar'!B$3:D$18,2,FALSE)</f>
        <v>#N/A</v>
      </c>
      <c r="D176" s="87" t="e">
        <f>VLOOKUP(B176,'No Eliminar'!B$3:E$18,4,FALSE)</f>
        <v>#N/A</v>
      </c>
      <c r="E176" s="42"/>
      <c r="F176" s="134"/>
      <c r="G176" s="46"/>
      <c r="H176" s="43"/>
      <c r="I176" s="47"/>
      <c r="J176" s="47"/>
      <c r="K176" s="42"/>
      <c r="L176" s="43"/>
      <c r="M176" s="70" t="str">
        <f t="shared" si="230"/>
        <v>;</v>
      </c>
      <c r="N176" s="71" t="str">
        <f t="shared" si="231"/>
        <v/>
      </c>
      <c r="O176" s="72" t="s">
        <v>53</v>
      </c>
      <c r="P176" s="72" t="s">
        <v>53</v>
      </c>
      <c r="Q176" s="72" t="s">
        <v>53</v>
      </c>
      <c r="R176" s="72" t="s">
        <v>53</v>
      </c>
      <c r="S176" s="72" t="s">
        <v>53</v>
      </c>
      <c r="T176" s="72" t="s">
        <v>53</v>
      </c>
      <c r="U176" s="72" t="s">
        <v>53</v>
      </c>
      <c r="V176" s="72" t="s">
        <v>54</v>
      </c>
      <c r="W176" s="72" t="s">
        <v>54</v>
      </c>
      <c r="X176" s="72" t="s">
        <v>53</v>
      </c>
      <c r="Y176" s="72" t="s">
        <v>53</v>
      </c>
      <c r="Z176" s="72" t="s">
        <v>53</v>
      </c>
      <c r="AA176" s="72" t="s">
        <v>53</v>
      </c>
      <c r="AB176" s="72" t="s">
        <v>53</v>
      </c>
      <c r="AC176" s="72" t="s">
        <v>53</v>
      </c>
      <c r="AD176" s="72" t="s">
        <v>54</v>
      </c>
      <c r="AE176" s="72" t="s">
        <v>53</v>
      </c>
      <c r="AF176" s="72" t="s">
        <v>53</v>
      </c>
      <c r="AG176" s="72" t="s">
        <v>54</v>
      </c>
      <c r="AH176" s="44"/>
      <c r="AI176" s="43"/>
      <c r="AJ176" s="44"/>
      <c r="AK176" s="93" t="str">
        <f t="shared" si="229"/>
        <v>;</v>
      </c>
      <c r="AL176" s="75" t="str">
        <f t="shared" si="232"/>
        <v/>
      </c>
      <c r="AM176" s="55" t="e">
        <f>IF(AND(M176&lt;&gt;"",AK176&lt;&gt;""),VLOOKUP(M176&amp;AK176,'No Eliminar'!$P$3:$Q$27,2,FALSE),"")</f>
        <v>#N/A</v>
      </c>
      <c r="AN176" s="102"/>
      <c r="AO176" s="312"/>
      <c r="AP176" s="454"/>
      <c r="AQ176" s="56" t="str">
        <f t="shared" si="221"/>
        <v>Impacto</v>
      </c>
      <c r="AR176" s="45"/>
      <c r="AS176" s="54" t="str">
        <f t="shared" si="222"/>
        <v/>
      </c>
      <c r="AT176" s="45"/>
      <c r="AU176" s="54" t="str">
        <f t="shared" si="223"/>
        <v/>
      </c>
      <c r="AV176" s="58" t="e">
        <f t="shared" si="224"/>
        <v>#VALUE!</v>
      </c>
      <c r="AW176" s="45"/>
      <c r="AX176" s="45"/>
      <c r="AY176" s="45"/>
      <c r="AZ176" s="58" t="str">
        <f t="shared" si="225"/>
        <v/>
      </c>
      <c r="BA176" s="59" t="str">
        <f t="shared" si="226"/>
        <v>Muy Alta</v>
      </c>
      <c r="BB176" s="58" t="e">
        <f t="shared" si="227"/>
        <v>#VALUE!</v>
      </c>
      <c r="BC176" s="59" t="e">
        <f t="shared" si="228"/>
        <v>#VALUE!</v>
      </c>
      <c r="BD176" s="60" t="e">
        <f>IF(AND(BA176&lt;&gt;"",BC176&lt;&gt;""),VLOOKUP(BA176&amp;BC176,'No Eliminar'!$P$3:$Q$27,2,FALSE),"")</f>
        <v>#VALUE!</v>
      </c>
      <c r="BE176" s="45"/>
      <c r="BF176" s="47"/>
      <c r="BG176" s="47"/>
      <c r="BH176" s="47"/>
      <c r="BI176" s="47"/>
      <c r="BJ176" s="47"/>
      <c r="BK176" s="48"/>
      <c r="BL176" s="47"/>
    </row>
    <row r="177" spans="2:64" ht="50.25" thickTop="1" thickBot="1" x14ac:dyDescent="0.35">
      <c r="B177" s="42"/>
      <c r="C177" s="87" t="e">
        <f>VLOOKUP(B177,'No Eliminar'!B$3:D$18,2,FALSE)</f>
        <v>#N/A</v>
      </c>
      <c r="D177" s="87" t="e">
        <f>VLOOKUP(B177,'No Eliminar'!B$3:E$18,4,FALSE)</f>
        <v>#N/A</v>
      </c>
      <c r="E177" s="42"/>
      <c r="F177" s="134"/>
      <c r="G177" s="46"/>
      <c r="H177" s="43"/>
      <c r="I177" s="47"/>
      <c r="J177" s="47"/>
      <c r="K177" s="42"/>
      <c r="L177" s="43"/>
      <c r="M177" s="70" t="str">
        <f t="shared" si="230"/>
        <v>;</v>
      </c>
      <c r="N177" s="71" t="str">
        <f t="shared" si="231"/>
        <v/>
      </c>
      <c r="O177" s="72" t="s">
        <v>53</v>
      </c>
      <c r="P177" s="72" t="s">
        <v>53</v>
      </c>
      <c r="Q177" s="72" t="s">
        <v>53</v>
      </c>
      <c r="R177" s="72" t="s">
        <v>53</v>
      </c>
      <c r="S177" s="72" t="s">
        <v>53</v>
      </c>
      <c r="T177" s="72" t="s">
        <v>53</v>
      </c>
      <c r="U177" s="72" t="s">
        <v>53</v>
      </c>
      <c r="V177" s="72" t="s">
        <v>54</v>
      </c>
      <c r="W177" s="72" t="s">
        <v>54</v>
      </c>
      <c r="X177" s="72" t="s">
        <v>53</v>
      </c>
      <c r="Y177" s="72" t="s">
        <v>53</v>
      </c>
      <c r="Z177" s="72" t="s">
        <v>53</v>
      </c>
      <c r="AA177" s="72" t="s">
        <v>53</v>
      </c>
      <c r="AB177" s="72" t="s">
        <v>53</v>
      </c>
      <c r="AC177" s="72" t="s">
        <v>53</v>
      </c>
      <c r="AD177" s="72" t="s">
        <v>54</v>
      </c>
      <c r="AE177" s="72" t="s">
        <v>53</v>
      </c>
      <c r="AF177" s="72" t="s">
        <v>53</v>
      </c>
      <c r="AG177" s="72" t="s">
        <v>54</v>
      </c>
      <c r="AH177" s="44"/>
      <c r="AI177" s="43"/>
      <c r="AJ177" s="44"/>
      <c r="AK177" s="93" t="str">
        <f t="shared" si="229"/>
        <v>;</v>
      </c>
      <c r="AL177" s="75" t="str">
        <f t="shared" si="232"/>
        <v/>
      </c>
      <c r="AM177" s="55" t="e">
        <f>IF(AND(M177&lt;&gt;"",AK177&lt;&gt;""),VLOOKUP(M177&amp;AK177,'No Eliminar'!$P$3:$Q$27,2,FALSE),"")</f>
        <v>#N/A</v>
      </c>
      <c r="AN177" s="102"/>
      <c r="AO177" s="312"/>
      <c r="AP177" s="454"/>
      <c r="AQ177" s="56" t="str">
        <f t="shared" si="221"/>
        <v>Impacto</v>
      </c>
      <c r="AR177" s="45"/>
      <c r="AS177" s="54" t="str">
        <f t="shared" si="222"/>
        <v/>
      </c>
      <c r="AT177" s="45"/>
      <c r="AU177" s="54" t="str">
        <f t="shared" si="223"/>
        <v/>
      </c>
      <c r="AV177" s="58" t="e">
        <f t="shared" si="224"/>
        <v>#VALUE!</v>
      </c>
      <c r="AW177" s="45"/>
      <c r="AX177" s="45"/>
      <c r="AY177" s="45"/>
      <c r="AZ177" s="58" t="str">
        <f t="shared" si="225"/>
        <v/>
      </c>
      <c r="BA177" s="59" t="str">
        <f t="shared" si="226"/>
        <v>Muy Alta</v>
      </c>
      <c r="BB177" s="58" t="e">
        <f t="shared" si="227"/>
        <v>#VALUE!</v>
      </c>
      <c r="BC177" s="59" t="e">
        <f t="shared" si="228"/>
        <v>#VALUE!</v>
      </c>
      <c r="BD177" s="60" t="e">
        <f>IF(AND(BA177&lt;&gt;"",BC177&lt;&gt;""),VLOOKUP(BA177&amp;BC177,'No Eliminar'!$P$3:$Q$27,2,FALSE),"")</f>
        <v>#VALUE!</v>
      </c>
      <c r="BE177" s="45"/>
      <c r="BF177" s="47"/>
      <c r="BG177" s="47"/>
      <c r="BH177" s="47"/>
      <c r="BI177" s="47"/>
      <c r="BJ177" s="47"/>
      <c r="BK177" s="48"/>
      <c r="BL177" s="47"/>
    </row>
    <row r="178" spans="2:64" ht="50.25" thickTop="1" thickBot="1" x14ac:dyDescent="0.35">
      <c r="B178" s="42"/>
      <c r="C178" s="87" t="e">
        <f>VLOOKUP(B178,'No Eliminar'!B$3:D$18,2,FALSE)</f>
        <v>#N/A</v>
      </c>
      <c r="D178" s="87" t="e">
        <f>VLOOKUP(B178,'No Eliminar'!B$3:E$18,4,FALSE)</f>
        <v>#N/A</v>
      </c>
      <c r="E178" s="42"/>
      <c r="F178" s="134"/>
      <c r="G178" s="46"/>
      <c r="H178" s="43"/>
      <c r="I178" s="47"/>
      <c r="J178" s="47"/>
      <c r="K178" s="42"/>
      <c r="L178" s="43"/>
      <c r="M178" s="70" t="str">
        <f t="shared" si="230"/>
        <v>;</v>
      </c>
      <c r="N178" s="71" t="str">
        <f t="shared" si="231"/>
        <v/>
      </c>
      <c r="O178" s="72" t="s">
        <v>53</v>
      </c>
      <c r="P178" s="72" t="s">
        <v>53</v>
      </c>
      <c r="Q178" s="72" t="s">
        <v>53</v>
      </c>
      <c r="R178" s="72" t="s">
        <v>53</v>
      </c>
      <c r="S178" s="72" t="s">
        <v>53</v>
      </c>
      <c r="T178" s="72" t="s">
        <v>53</v>
      </c>
      <c r="U178" s="72" t="s">
        <v>53</v>
      </c>
      <c r="V178" s="72" t="s">
        <v>54</v>
      </c>
      <c r="W178" s="72" t="s">
        <v>54</v>
      </c>
      <c r="X178" s="72" t="s">
        <v>53</v>
      </c>
      <c r="Y178" s="72" t="s">
        <v>53</v>
      </c>
      <c r="Z178" s="72" t="s">
        <v>53</v>
      </c>
      <c r="AA178" s="72" t="s">
        <v>53</v>
      </c>
      <c r="AB178" s="72" t="s">
        <v>53</v>
      </c>
      <c r="AC178" s="72" t="s">
        <v>53</v>
      </c>
      <c r="AD178" s="72" t="s">
        <v>54</v>
      </c>
      <c r="AE178" s="72" t="s">
        <v>53</v>
      </c>
      <c r="AF178" s="72" t="s">
        <v>53</v>
      </c>
      <c r="AG178" s="72" t="s">
        <v>54</v>
      </c>
      <c r="AH178" s="44"/>
      <c r="AI178" s="43"/>
      <c r="AJ178" s="44"/>
      <c r="AK178" s="93" t="str">
        <f t="shared" si="229"/>
        <v>;</v>
      </c>
      <c r="AL178" s="75" t="str">
        <f t="shared" si="232"/>
        <v/>
      </c>
      <c r="AM178" s="55" t="e">
        <f>IF(AND(M178&lt;&gt;"",AK178&lt;&gt;""),VLOOKUP(M178&amp;AK178,'No Eliminar'!$P$3:$Q$27,2,FALSE),"")</f>
        <v>#N/A</v>
      </c>
      <c r="AN178" s="102"/>
      <c r="AO178" s="312"/>
      <c r="AP178" s="454"/>
      <c r="AQ178" s="56" t="str">
        <f t="shared" si="221"/>
        <v>Impacto</v>
      </c>
      <c r="AR178" s="45"/>
      <c r="AS178" s="54" t="str">
        <f t="shared" si="222"/>
        <v/>
      </c>
      <c r="AT178" s="45"/>
      <c r="AU178" s="54" t="str">
        <f t="shared" si="223"/>
        <v/>
      </c>
      <c r="AV178" s="58" t="e">
        <f t="shared" si="224"/>
        <v>#VALUE!</v>
      </c>
      <c r="AW178" s="45"/>
      <c r="AX178" s="45"/>
      <c r="AY178" s="45"/>
      <c r="AZ178" s="58" t="str">
        <f t="shared" si="225"/>
        <v/>
      </c>
      <c r="BA178" s="59" t="str">
        <f t="shared" si="226"/>
        <v>Muy Alta</v>
      </c>
      <c r="BB178" s="58" t="e">
        <f t="shared" si="227"/>
        <v>#VALUE!</v>
      </c>
      <c r="BC178" s="59" t="e">
        <f t="shared" si="228"/>
        <v>#VALUE!</v>
      </c>
      <c r="BD178" s="60" t="e">
        <f>IF(AND(BA178&lt;&gt;"",BC178&lt;&gt;""),VLOOKUP(BA178&amp;BC178,'No Eliminar'!$P$3:$Q$27,2,FALSE),"")</f>
        <v>#VALUE!</v>
      </c>
      <c r="BE178" s="45"/>
      <c r="BF178" s="47"/>
      <c r="BG178" s="47"/>
      <c r="BH178" s="47"/>
      <c r="BI178" s="47"/>
      <c r="BJ178" s="47"/>
      <c r="BK178" s="48"/>
      <c r="BL178" s="47"/>
    </row>
    <row r="179" spans="2:64" ht="50.25" thickTop="1" thickBot="1" x14ac:dyDescent="0.35">
      <c r="B179" s="42"/>
      <c r="C179" s="87" t="e">
        <f>VLOOKUP(B179,'No Eliminar'!B$3:D$18,2,FALSE)</f>
        <v>#N/A</v>
      </c>
      <c r="D179" s="87" t="e">
        <f>VLOOKUP(B179,'No Eliminar'!B$3:E$18,4,FALSE)</f>
        <v>#N/A</v>
      </c>
      <c r="E179" s="42"/>
      <c r="F179" s="134"/>
      <c r="G179" s="46"/>
      <c r="H179" s="43"/>
      <c r="I179" s="47"/>
      <c r="J179" s="47"/>
      <c r="K179" s="42"/>
      <c r="L179" s="43"/>
      <c r="M179" s="70" t="str">
        <f t="shared" si="230"/>
        <v>;</v>
      </c>
      <c r="N179" s="71" t="str">
        <f t="shared" si="231"/>
        <v/>
      </c>
      <c r="O179" s="72" t="s">
        <v>53</v>
      </c>
      <c r="P179" s="72" t="s">
        <v>53</v>
      </c>
      <c r="Q179" s="72" t="s">
        <v>53</v>
      </c>
      <c r="R179" s="72" t="s">
        <v>53</v>
      </c>
      <c r="S179" s="72" t="s">
        <v>53</v>
      </c>
      <c r="T179" s="72" t="s">
        <v>53</v>
      </c>
      <c r="U179" s="72" t="s">
        <v>53</v>
      </c>
      <c r="V179" s="72" t="s">
        <v>54</v>
      </c>
      <c r="W179" s="72" t="s">
        <v>54</v>
      </c>
      <c r="X179" s="72" t="s">
        <v>53</v>
      </c>
      <c r="Y179" s="72" t="s">
        <v>53</v>
      </c>
      <c r="Z179" s="72" t="s">
        <v>53</v>
      </c>
      <c r="AA179" s="72" t="s">
        <v>53</v>
      </c>
      <c r="AB179" s="72" t="s">
        <v>53</v>
      </c>
      <c r="AC179" s="72" t="s">
        <v>53</v>
      </c>
      <c r="AD179" s="72" t="s">
        <v>54</v>
      </c>
      <c r="AE179" s="72" t="s">
        <v>53</v>
      </c>
      <c r="AF179" s="72" t="s">
        <v>53</v>
      </c>
      <c r="AG179" s="72" t="s">
        <v>54</v>
      </c>
      <c r="AH179" s="44"/>
      <c r="AI179" s="43"/>
      <c r="AJ179" s="44"/>
      <c r="AK179" s="93" t="str">
        <f t="shared" si="229"/>
        <v>;</v>
      </c>
      <c r="AL179" s="75" t="str">
        <f t="shared" si="232"/>
        <v/>
      </c>
      <c r="AM179" s="55" t="e">
        <f>IF(AND(M179&lt;&gt;"",AK179&lt;&gt;""),VLOOKUP(M179&amp;AK179,'No Eliminar'!$P$3:$Q$27,2,FALSE),"")</f>
        <v>#N/A</v>
      </c>
      <c r="AN179" s="102"/>
      <c r="AO179" s="312"/>
      <c r="AP179" s="454"/>
      <c r="AQ179" s="56" t="str">
        <f t="shared" si="221"/>
        <v>Impacto</v>
      </c>
      <c r="AR179" s="45"/>
      <c r="AS179" s="54" t="str">
        <f t="shared" si="222"/>
        <v/>
      </c>
      <c r="AT179" s="45"/>
      <c r="AU179" s="54" t="str">
        <f t="shared" si="223"/>
        <v/>
      </c>
      <c r="AV179" s="58" t="e">
        <f t="shared" si="224"/>
        <v>#VALUE!</v>
      </c>
      <c r="AW179" s="45"/>
      <c r="AX179" s="45"/>
      <c r="AY179" s="45"/>
      <c r="AZ179" s="58" t="str">
        <f t="shared" si="225"/>
        <v/>
      </c>
      <c r="BA179" s="59" t="str">
        <f t="shared" si="226"/>
        <v>Muy Alta</v>
      </c>
      <c r="BB179" s="58" t="e">
        <f t="shared" si="227"/>
        <v>#VALUE!</v>
      </c>
      <c r="BC179" s="59" t="e">
        <f t="shared" si="228"/>
        <v>#VALUE!</v>
      </c>
      <c r="BD179" s="60" t="e">
        <f>IF(AND(BA179&lt;&gt;"",BC179&lt;&gt;""),VLOOKUP(BA179&amp;BC179,'No Eliminar'!$P$3:$Q$27,2,FALSE),"")</f>
        <v>#VALUE!</v>
      </c>
      <c r="BE179" s="45"/>
      <c r="BF179" s="47"/>
      <c r="BG179" s="47"/>
      <c r="BH179" s="47"/>
      <c r="BI179" s="47"/>
      <c r="BJ179" s="47"/>
      <c r="BK179" s="48"/>
      <c r="BL179" s="47"/>
    </row>
    <row r="180" spans="2:64" ht="50.25" thickTop="1" thickBot="1" x14ac:dyDescent="0.35">
      <c r="B180" s="42"/>
      <c r="C180" s="87" t="e">
        <f>VLOOKUP(B180,'No Eliminar'!B$3:D$18,2,FALSE)</f>
        <v>#N/A</v>
      </c>
      <c r="D180" s="87" t="e">
        <f>VLOOKUP(B180,'No Eliminar'!B$3:E$18,4,FALSE)</f>
        <v>#N/A</v>
      </c>
      <c r="E180" s="42"/>
      <c r="F180" s="134"/>
      <c r="G180" s="46"/>
      <c r="H180" s="43"/>
      <c r="I180" s="47"/>
      <c r="J180" s="47"/>
      <c r="K180" s="42"/>
      <c r="L180" s="43"/>
      <c r="M180" s="70" t="str">
        <f t="shared" si="230"/>
        <v>;</v>
      </c>
      <c r="N180" s="71" t="str">
        <f t="shared" si="231"/>
        <v/>
      </c>
      <c r="O180" s="72" t="s">
        <v>53</v>
      </c>
      <c r="P180" s="72" t="s">
        <v>53</v>
      </c>
      <c r="Q180" s="72" t="s">
        <v>53</v>
      </c>
      <c r="R180" s="72" t="s">
        <v>53</v>
      </c>
      <c r="S180" s="72" t="s">
        <v>53</v>
      </c>
      <c r="T180" s="72" t="s">
        <v>53</v>
      </c>
      <c r="U180" s="72" t="s">
        <v>53</v>
      </c>
      <c r="V180" s="72" t="s">
        <v>54</v>
      </c>
      <c r="W180" s="72" t="s">
        <v>54</v>
      </c>
      <c r="X180" s="72" t="s">
        <v>53</v>
      </c>
      <c r="Y180" s="72" t="s">
        <v>53</v>
      </c>
      <c r="Z180" s="72" t="s">
        <v>53</v>
      </c>
      <c r="AA180" s="72" t="s">
        <v>53</v>
      </c>
      <c r="AB180" s="72" t="s">
        <v>53</v>
      </c>
      <c r="AC180" s="72" t="s">
        <v>53</v>
      </c>
      <c r="AD180" s="72" t="s">
        <v>54</v>
      </c>
      <c r="AE180" s="72" t="s">
        <v>53</v>
      </c>
      <c r="AF180" s="72" t="s">
        <v>53</v>
      </c>
      <c r="AG180" s="72" t="s">
        <v>54</v>
      </c>
      <c r="AH180" s="44"/>
      <c r="AI180" s="43"/>
      <c r="AJ180" s="44"/>
      <c r="AK180" s="93" t="str">
        <f t="shared" si="229"/>
        <v>;</v>
      </c>
      <c r="AL180" s="75" t="str">
        <f t="shared" si="232"/>
        <v/>
      </c>
      <c r="AM180" s="55" t="e">
        <f>IF(AND(M180&lt;&gt;"",AK180&lt;&gt;""),VLOOKUP(M180&amp;AK180,'No Eliminar'!$P$3:$Q$27,2,FALSE),"")</f>
        <v>#N/A</v>
      </c>
      <c r="AN180" s="102"/>
      <c r="AO180" s="312"/>
      <c r="AP180" s="454"/>
      <c r="AQ180" s="56" t="str">
        <f t="shared" si="221"/>
        <v>Impacto</v>
      </c>
      <c r="AR180" s="45"/>
      <c r="AS180" s="54" t="str">
        <f t="shared" si="222"/>
        <v/>
      </c>
      <c r="AT180" s="45"/>
      <c r="AU180" s="54" t="str">
        <f t="shared" si="223"/>
        <v/>
      </c>
      <c r="AV180" s="58" t="e">
        <f t="shared" si="224"/>
        <v>#VALUE!</v>
      </c>
      <c r="AW180" s="45"/>
      <c r="AX180" s="45"/>
      <c r="AY180" s="45"/>
      <c r="AZ180" s="58" t="str">
        <f t="shared" si="225"/>
        <v/>
      </c>
      <c r="BA180" s="59" t="str">
        <f t="shared" si="226"/>
        <v>Muy Alta</v>
      </c>
      <c r="BB180" s="58" t="e">
        <f t="shared" si="227"/>
        <v>#VALUE!</v>
      </c>
      <c r="BC180" s="59" t="e">
        <f t="shared" si="228"/>
        <v>#VALUE!</v>
      </c>
      <c r="BD180" s="60" t="e">
        <f>IF(AND(BA180&lt;&gt;"",BC180&lt;&gt;""),VLOOKUP(BA180&amp;BC180,'No Eliminar'!$P$3:$Q$27,2,FALSE),"")</f>
        <v>#VALUE!</v>
      </c>
      <c r="BE180" s="45"/>
      <c r="BF180" s="47"/>
      <c r="BG180" s="47"/>
      <c r="BH180" s="47"/>
      <c r="BI180" s="47"/>
      <c r="BJ180" s="47"/>
      <c r="BK180" s="48"/>
      <c r="BL180" s="47"/>
    </row>
    <row r="181" spans="2:64" ht="50.25" thickTop="1" thickBot="1" x14ac:dyDescent="0.35">
      <c r="B181" s="42"/>
      <c r="C181" s="87" t="e">
        <f>VLOOKUP(B181,'No Eliminar'!B$3:D$18,2,FALSE)</f>
        <v>#N/A</v>
      </c>
      <c r="D181" s="87" t="e">
        <f>VLOOKUP(B181,'No Eliminar'!B$3:E$18,4,FALSE)</f>
        <v>#N/A</v>
      </c>
      <c r="E181" s="42"/>
      <c r="F181" s="134"/>
      <c r="G181" s="46"/>
      <c r="H181" s="43"/>
      <c r="I181" s="47"/>
      <c r="J181" s="47"/>
      <c r="K181" s="42"/>
      <c r="L181" s="43"/>
      <c r="M181" s="70" t="str">
        <f t="shared" si="230"/>
        <v>;</v>
      </c>
      <c r="N181" s="71" t="str">
        <f t="shared" si="231"/>
        <v/>
      </c>
      <c r="O181" s="72" t="s">
        <v>53</v>
      </c>
      <c r="P181" s="72" t="s">
        <v>53</v>
      </c>
      <c r="Q181" s="72" t="s">
        <v>53</v>
      </c>
      <c r="R181" s="72" t="s">
        <v>53</v>
      </c>
      <c r="S181" s="72" t="s">
        <v>53</v>
      </c>
      <c r="T181" s="72" t="s">
        <v>53</v>
      </c>
      <c r="U181" s="72" t="s">
        <v>53</v>
      </c>
      <c r="V181" s="72" t="s">
        <v>54</v>
      </c>
      <c r="W181" s="72" t="s">
        <v>54</v>
      </c>
      <c r="X181" s="72" t="s">
        <v>53</v>
      </c>
      <c r="Y181" s="72" t="s">
        <v>53</v>
      </c>
      <c r="Z181" s="72" t="s">
        <v>53</v>
      </c>
      <c r="AA181" s="72" t="s">
        <v>53</v>
      </c>
      <c r="AB181" s="72" t="s">
        <v>53</v>
      </c>
      <c r="AC181" s="72" t="s">
        <v>53</v>
      </c>
      <c r="AD181" s="72" t="s">
        <v>54</v>
      </c>
      <c r="AE181" s="72" t="s">
        <v>53</v>
      </c>
      <c r="AF181" s="72" t="s">
        <v>53</v>
      </c>
      <c r="AG181" s="72" t="s">
        <v>54</v>
      </c>
      <c r="AH181" s="44"/>
      <c r="AI181" s="43"/>
      <c r="AJ181" s="44"/>
      <c r="AK181" s="93" t="str">
        <f t="shared" si="229"/>
        <v>;</v>
      </c>
      <c r="AL181" s="75" t="str">
        <f t="shared" si="232"/>
        <v/>
      </c>
      <c r="AM181" s="55" t="e">
        <f>IF(AND(M181&lt;&gt;"",AK181&lt;&gt;""),VLOOKUP(M181&amp;AK181,'No Eliminar'!$P$3:$Q$27,2,FALSE),"")</f>
        <v>#N/A</v>
      </c>
      <c r="AN181" s="102"/>
      <c r="AO181" s="312"/>
      <c r="AP181" s="454"/>
      <c r="AQ181" s="56" t="str">
        <f t="shared" si="221"/>
        <v>Impacto</v>
      </c>
      <c r="AR181" s="45"/>
      <c r="AS181" s="54" t="str">
        <f t="shared" si="222"/>
        <v/>
      </c>
      <c r="AT181" s="45"/>
      <c r="AU181" s="54" t="str">
        <f t="shared" si="223"/>
        <v/>
      </c>
      <c r="AV181" s="58" t="e">
        <f t="shared" si="224"/>
        <v>#VALUE!</v>
      </c>
      <c r="AW181" s="45"/>
      <c r="AX181" s="45"/>
      <c r="AY181" s="45"/>
      <c r="AZ181" s="58" t="str">
        <f t="shared" si="225"/>
        <v/>
      </c>
      <c r="BA181" s="59" t="str">
        <f t="shared" si="226"/>
        <v>Muy Alta</v>
      </c>
      <c r="BB181" s="58" t="e">
        <f t="shared" si="227"/>
        <v>#VALUE!</v>
      </c>
      <c r="BC181" s="59" t="e">
        <f t="shared" si="228"/>
        <v>#VALUE!</v>
      </c>
      <c r="BD181" s="60" t="e">
        <f>IF(AND(BA181&lt;&gt;"",BC181&lt;&gt;""),VLOOKUP(BA181&amp;BC181,'No Eliminar'!$P$3:$Q$27,2,FALSE),"")</f>
        <v>#VALUE!</v>
      </c>
      <c r="BE181" s="45"/>
      <c r="BF181" s="47"/>
      <c r="BG181" s="47"/>
      <c r="BH181" s="47"/>
      <c r="BI181" s="47"/>
      <c r="BJ181" s="47"/>
      <c r="BK181" s="48"/>
      <c r="BL181" s="47"/>
    </row>
    <row r="182" spans="2:64" ht="50.25" thickTop="1" thickBot="1" x14ac:dyDescent="0.35">
      <c r="B182" s="42"/>
      <c r="C182" s="87" t="e">
        <f>VLOOKUP(B182,'No Eliminar'!B$3:D$18,2,FALSE)</f>
        <v>#N/A</v>
      </c>
      <c r="D182" s="87" t="e">
        <f>VLOOKUP(B182,'No Eliminar'!B$3:E$18,4,FALSE)</f>
        <v>#N/A</v>
      </c>
      <c r="E182" s="42"/>
      <c r="F182" s="134"/>
      <c r="G182" s="46"/>
      <c r="H182" s="43"/>
      <c r="I182" s="47"/>
      <c r="J182" s="47"/>
      <c r="K182" s="42"/>
      <c r="L182" s="43"/>
      <c r="M182" s="70" t="str">
        <f t="shared" si="230"/>
        <v>;</v>
      </c>
      <c r="N182" s="71" t="str">
        <f t="shared" si="231"/>
        <v/>
      </c>
      <c r="O182" s="72" t="s">
        <v>53</v>
      </c>
      <c r="P182" s="72" t="s">
        <v>53</v>
      </c>
      <c r="Q182" s="72" t="s">
        <v>53</v>
      </c>
      <c r="R182" s="72" t="s">
        <v>53</v>
      </c>
      <c r="S182" s="72" t="s">
        <v>53</v>
      </c>
      <c r="T182" s="72" t="s">
        <v>53</v>
      </c>
      <c r="U182" s="72" t="s">
        <v>53</v>
      </c>
      <c r="V182" s="72" t="s">
        <v>54</v>
      </c>
      <c r="W182" s="72" t="s">
        <v>54</v>
      </c>
      <c r="X182" s="72" t="s">
        <v>53</v>
      </c>
      <c r="Y182" s="72" t="s">
        <v>53</v>
      </c>
      <c r="Z182" s="72" t="s">
        <v>53</v>
      </c>
      <c r="AA182" s="72" t="s">
        <v>53</v>
      </c>
      <c r="AB182" s="72" t="s">
        <v>53</v>
      </c>
      <c r="AC182" s="72" t="s">
        <v>53</v>
      </c>
      <c r="AD182" s="72" t="s">
        <v>54</v>
      </c>
      <c r="AE182" s="72" t="s">
        <v>53</v>
      </c>
      <c r="AF182" s="72" t="s">
        <v>53</v>
      </c>
      <c r="AG182" s="72" t="s">
        <v>54</v>
      </c>
      <c r="AH182" s="44"/>
      <c r="AI182" s="43"/>
      <c r="AJ182" s="44"/>
      <c r="AK182" s="93" t="str">
        <f t="shared" si="229"/>
        <v>;</v>
      </c>
      <c r="AL182" s="75" t="str">
        <f t="shared" si="232"/>
        <v/>
      </c>
      <c r="AM182" s="55" t="e">
        <f>IF(AND(M182&lt;&gt;"",AK182&lt;&gt;""),VLOOKUP(M182&amp;AK182,'No Eliminar'!$P$3:$Q$27,2,FALSE),"")</f>
        <v>#N/A</v>
      </c>
      <c r="AN182" s="102"/>
      <c r="AO182" s="312"/>
      <c r="AP182" s="454"/>
      <c r="AQ182" s="56" t="str">
        <f t="shared" si="221"/>
        <v>Impacto</v>
      </c>
      <c r="AR182" s="45"/>
      <c r="AS182" s="54" t="str">
        <f t="shared" si="222"/>
        <v/>
      </c>
      <c r="AT182" s="45"/>
      <c r="AU182" s="54" t="str">
        <f t="shared" si="223"/>
        <v/>
      </c>
      <c r="AV182" s="58" t="e">
        <f t="shared" si="224"/>
        <v>#VALUE!</v>
      </c>
      <c r="AW182" s="45"/>
      <c r="AX182" s="45"/>
      <c r="AY182" s="45"/>
      <c r="AZ182" s="58" t="str">
        <f t="shared" si="225"/>
        <v/>
      </c>
      <c r="BA182" s="59" t="str">
        <f t="shared" si="226"/>
        <v>Muy Alta</v>
      </c>
      <c r="BB182" s="58" t="e">
        <f t="shared" si="227"/>
        <v>#VALUE!</v>
      </c>
      <c r="BC182" s="59" t="e">
        <f t="shared" si="228"/>
        <v>#VALUE!</v>
      </c>
      <c r="BD182" s="60" t="e">
        <f>IF(AND(BA182&lt;&gt;"",BC182&lt;&gt;""),VLOOKUP(BA182&amp;BC182,'No Eliminar'!$P$3:$Q$27,2,FALSE),"")</f>
        <v>#VALUE!</v>
      </c>
      <c r="BE182" s="45"/>
      <c r="BF182" s="47"/>
      <c r="BG182" s="47"/>
      <c r="BH182" s="47"/>
      <c r="BI182" s="47"/>
      <c r="BJ182" s="47"/>
      <c r="BK182" s="48"/>
      <c r="BL182" s="47"/>
    </row>
    <row r="183" spans="2:64" ht="50.25" thickTop="1" thickBot="1" x14ac:dyDescent="0.35">
      <c r="B183" s="42"/>
      <c r="C183" s="87" t="e">
        <f>VLOOKUP(B183,'No Eliminar'!B$3:D$18,2,FALSE)</f>
        <v>#N/A</v>
      </c>
      <c r="D183" s="87" t="e">
        <f>VLOOKUP(B183,'No Eliminar'!B$3:E$18,4,FALSE)</f>
        <v>#N/A</v>
      </c>
      <c r="E183" s="42"/>
      <c r="F183" s="134"/>
      <c r="G183" s="46"/>
      <c r="H183" s="43"/>
      <c r="I183" s="47"/>
      <c r="J183" s="47"/>
      <c r="K183" s="42"/>
      <c r="L183" s="43"/>
      <c r="M183" s="70" t="str">
        <f t="shared" si="230"/>
        <v>;</v>
      </c>
      <c r="N183" s="71" t="str">
        <f t="shared" si="231"/>
        <v/>
      </c>
      <c r="O183" s="72" t="s">
        <v>53</v>
      </c>
      <c r="P183" s="72" t="s">
        <v>53</v>
      </c>
      <c r="Q183" s="72" t="s">
        <v>53</v>
      </c>
      <c r="R183" s="72" t="s">
        <v>53</v>
      </c>
      <c r="S183" s="72" t="s">
        <v>53</v>
      </c>
      <c r="T183" s="72" t="s">
        <v>53</v>
      </c>
      <c r="U183" s="72" t="s">
        <v>53</v>
      </c>
      <c r="V183" s="72" t="s">
        <v>54</v>
      </c>
      <c r="W183" s="72" t="s">
        <v>54</v>
      </c>
      <c r="X183" s="72" t="s">
        <v>53</v>
      </c>
      <c r="Y183" s="72" t="s">
        <v>53</v>
      </c>
      <c r="Z183" s="72" t="s">
        <v>53</v>
      </c>
      <c r="AA183" s="72" t="s">
        <v>53</v>
      </c>
      <c r="AB183" s="72" t="s">
        <v>53</v>
      </c>
      <c r="AC183" s="72" t="s">
        <v>53</v>
      </c>
      <c r="AD183" s="72" t="s">
        <v>54</v>
      </c>
      <c r="AE183" s="72" t="s">
        <v>53</v>
      </c>
      <c r="AF183" s="72" t="s">
        <v>53</v>
      </c>
      <c r="AG183" s="72" t="s">
        <v>54</v>
      </c>
      <c r="AH183" s="44"/>
      <c r="AI183" s="43"/>
      <c r="AJ183" s="44"/>
      <c r="AK183" s="93" t="str">
        <f t="shared" si="229"/>
        <v>;</v>
      </c>
      <c r="AL183" s="75" t="str">
        <f t="shared" si="232"/>
        <v/>
      </c>
      <c r="AM183" s="55" t="e">
        <f>IF(AND(M183&lt;&gt;"",AK183&lt;&gt;""),VLOOKUP(M183&amp;AK183,'No Eliminar'!$P$3:$Q$27,2,FALSE),"")</f>
        <v>#N/A</v>
      </c>
      <c r="AN183" s="102"/>
      <c r="AO183" s="312"/>
      <c r="AP183" s="454"/>
      <c r="AQ183" s="56" t="str">
        <f t="shared" si="221"/>
        <v>Impacto</v>
      </c>
      <c r="AR183" s="45"/>
      <c r="AS183" s="54" t="str">
        <f t="shared" si="222"/>
        <v/>
      </c>
      <c r="AT183" s="45"/>
      <c r="AU183" s="54" t="str">
        <f t="shared" si="223"/>
        <v/>
      </c>
      <c r="AV183" s="58" t="e">
        <f t="shared" si="224"/>
        <v>#VALUE!</v>
      </c>
      <c r="AW183" s="45"/>
      <c r="AX183" s="45"/>
      <c r="AY183" s="45"/>
      <c r="AZ183" s="58" t="str">
        <f t="shared" si="225"/>
        <v/>
      </c>
      <c r="BA183" s="59" t="str">
        <f t="shared" si="226"/>
        <v>Muy Alta</v>
      </c>
      <c r="BB183" s="58" t="e">
        <f t="shared" si="227"/>
        <v>#VALUE!</v>
      </c>
      <c r="BC183" s="59" t="e">
        <f t="shared" si="228"/>
        <v>#VALUE!</v>
      </c>
      <c r="BD183" s="60" t="e">
        <f>IF(AND(BA183&lt;&gt;"",BC183&lt;&gt;""),VLOOKUP(BA183&amp;BC183,'No Eliminar'!$P$3:$Q$27,2,FALSE),"")</f>
        <v>#VALUE!</v>
      </c>
      <c r="BE183" s="45"/>
      <c r="BF183" s="47"/>
      <c r="BG183" s="47"/>
      <c r="BH183" s="47"/>
      <c r="BI183" s="47"/>
      <c r="BJ183" s="47"/>
      <c r="BK183" s="48"/>
      <c r="BL183" s="47"/>
    </row>
    <row r="184" spans="2:64" ht="50.25" thickTop="1" thickBot="1" x14ac:dyDescent="0.35">
      <c r="B184" s="42"/>
      <c r="C184" s="87" t="e">
        <f>VLOOKUP(B184,'No Eliminar'!B$3:D$18,2,FALSE)</f>
        <v>#N/A</v>
      </c>
      <c r="D184" s="87" t="e">
        <f>VLOOKUP(B184,'No Eliminar'!B$3:E$18,4,FALSE)</f>
        <v>#N/A</v>
      </c>
      <c r="E184" s="42"/>
      <c r="F184" s="134"/>
      <c r="G184" s="46"/>
      <c r="H184" s="43"/>
      <c r="I184" s="47"/>
      <c r="J184" s="47"/>
      <c r="K184" s="42"/>
      <c r="L184" s="43"/>
      <c r="M184" s="70" t="str">
        <f t="shared" si="230"/>
        <v>;</v>
      </c>
      <c r="N184" s="71" t="str">
        <f t="shared" si="231"/>
        <v/>
      </c>
      <c r="O184" s="72" t="s">
        <v>53</v>
      </c>
      <c r="P184" s="72" t="s">
        <v>53</v>
      </c>
      <c r="Q184" s="72" t="s">
        <v>53</v>
      </c>
      <c r="R184" s="72" t="s">
        <v>53</v>
      </c>
      <c r="S184" s="72" t="s">
        <v>53</v>
      </c>
      <c r="T184" s="72" t="s">
        <v>53</v>
      </c>
      <c r="U184" s="72" t="s">
        <v>53</v>
      </c>
      <c r="V184" s="72" t="s">
        <v>54</v>
      </c>
      <c r="W184" s="72" t="s">
        <v>54</v>
      </c>
      <c r="X184" s="72" t="s">
        <v>53</v>
      </c>
      <c r="Y184" s="72" t="s">
        <v>53</v>
      </c>
      <c r="Z184" s="72" t="s">
        <v>53</v>
      </c>
      <c r="AA184" s="72" t="s">
        <v>53</v>
      </c>
      <c r="AB184" s="72" t="s">
        <v>53</v>
      </c>
      <c r="AC184" s="72" t="s">
        <v>53</v>
      </c>
      <c r="AD184" s="72" t="s">
        <v>54</v>
      </c>
      <c r="AE184" s="72" t="s">
        <v>53</v>
      </c>
      <c r="AF184" s="72" t="s">
        <v>53</v>
      </c>
      <c r="AG184" s="72" t="s">
        <v>54</v>
      </c>
      <c r="AH184" s="44"/>
      <c r="AI184" s="43"/>
      <c r="AJ184" s="44"/>
      <c r="AK184" s="93" t="str">
        <f t="shared" si="229"/>
        <v>;</v>
      </c>
      <c r="AL184" s="75" t="str">
        <f t="shared" si="232"/>
        <v/>
      </c>
      <c r="AM184" s="55" t="e">
        <f>IF(AND(M184&lt;&gt;"",AK184&lt;&gt;""),VLOOKUP(M184&amp;AK184,'No Eliminar'!$P$3:$Q$27,2,FALSE),"")</f>
        <v>#N/A</v>
      </c>
      <c r="AN184" s="102"/>
      <c r="AO184" s="312"/>
      <c r="AP184" s="454"/>
      <c r="AQ184" s="56" t="str">
        <f t="shared" si="221"/>
        <v>Impacto</v>
      </c>
      <c r="AR184" s="45"/>
      <c r="AS184" s="54" t="str">
        <f t="shared" si="222"/>
        <v/>
      </c>
      <c r="AT184" s="45"/>
      <c r="AU184" s="54" t="str">
        <f t="shared" si="223"/>
        <v/>
      </c>
      <c r="AV184" s="58" t="e">
        <f t="shared" si="224"/>
        <v>#VALUE!</v>
      </c>
      <c r="AW184" s="45"/>
      <c r="AX184" s="45"/>
      <c r="AY184" s="45"/>
      <c r="AZ184" s="58" t="str">
        <f t="shared" si="225"/>
        <v/>
      </c>
      <c r="BA184" s="59" t="str">
        <f t="shared" si="226"/>
        <v>Muy Alta</v>
      </c>
      <c r="BB184" s="58" t="e">
        <f t="shared" si="227"/>
        <v>#VALUE!</v>
      </c>
      <c r="BC184" s="59" t="e">
        <f t="shared" si="228"/>
        <v>#VALUE!</v>
      </c>
      <c r="BD184" s="60" t="e">
        <f>IF(AND(BA184&lt;&gt;"",BC184&lt;&gt;""),VLOOKUP(BA184&amp;BC184,'No Eliminar'!$P$3:$Q$27,2,FALSE),"")</f>
        <v>#VALUE!</v>
      </c>
      <c r="BE184" s="45"/>
      <c r="BF184" s="47"/>
      <c r="BG184" s="47"/>
      <c r="BH184" s="47"/>
      <c r="BI184" s="47"/>
      <c r="BJ184" s="47"/>
      <c r="BK184" s="48"/>
      <c r="BL184" s="47"/>
    </row>
    <row r="185" spans="2:64" ht="50.25" thickTop="1" thickBot="1" x14ac:dyDescent="0.35">
      <c r="B185" s="42"/>
      <c r="C185" s="87" t="e">
        <f>VLOOKUP(B185,'No Eliminar'!B$3:D$18,2,FALSE)</f>
        <v>#N/A</v>
      </c>
      <c r="D185" s="87" t="e">
        <f>VLOOKUP(B185,'No Eliminar'!B$3:E$18,4,FALSE)</f>
        <v>#N/A</v>
      </c>
      <c r="E185" s="42"/>
      <c r="F185" s="134"/>
      <c r="G185" s="46"/>
      <c r="H185" s="43"/>
      <c r="I185" s="47"/>
      <c r="J185" s="47"/>
      <c r="K185" s="42"/>
      <c r="L185" s="43"/>
      <c r="M185" s="70" t="str">
        <f t="shared" si="230"/>
        <v>;</v>
      </c>
      <c r="N185" s="71" t="str">
        <f t="shared" si="231"/>
        <v/>
      </c>
      <c r="O185" s="72" t="s">
        <v>53</v>
      </c>
      <c r="P185" s="72" t="s">
        <v>53</v>
      </c>
      <c r="Q185" s="72" t="s">
        <v>53</v>
      </c>
      <c r="R185" s="72" t="s">
        <v>53</v>
      </c>
      <c r="S185" s="72" t="s">
        <v>53</v>
      </c>
      <c r="T185" s="72" t="s">
        <v>53</v>
      </c>
      <c r="U185" s="72" t="s">
        <v>53</v>
      </c>
      <c r="V185" s="72" t="s">
        <v>54</v>
      </c>
      <c r="W185" s="72" t="s">
        <v>54</v>
      </c>
      <c r="X185" s="72" t="s">
        <v>53</v>
      </c>
      <c r="Y185" s="72" t="s">
        <v>53</v>
      </c>
      <c r="Z185" s="72" t="s">
        <v>53</v>
      </c>
      <c r="AA185" s="72" t="s">
        <v>53</v>
      </c>
      <c r="AB185" s="72" t="s">
        <v>53</v>
      </c>
      <c r="AC185" s="72" t="s">
        <v>53</v>
      </c>
      <c r="AD185" s="72" t="s">
        <v>54</v>
      </c>
      <c r="AE185" s="72" t="s">
        <v>53</v>
      </c>
      <c r="AF185" s="72" t="s">
        <v>53</v>
      </c>
      <c r="AG185" s="72" t="s">
        <v>54</v>
      </c>
      <c r="AH185" s="44"/>
      <c r="AI185" s="43"/>
      <c r="AJ185" s="44"/>
      <c r="AK185" s="93" t="str">
        <f t="shared" si="229"/>
        <v>;</v>
      </c>
      <c r="AL185" s="75" t="str">
        <f t="shared" si="232"/>
        <v/>
      </c>
      <c r="AM185" s="55" t="e">
        <f>IF(AND(M185&lt;&gt;"",AK185&lt;&gt;""),VLOOKUP(M185&amp;AK185,'No Eliminar'!$P$3:$Q$27,2,FALSE),"")</f>
        <v>#N/A</v>
      </c>
      <c r="AN185" s="102"/>
      <c r="AO185" s="312"/>
      <c r="AP185" s="454"/>
      <c r="AQ185" s="56" t="str">
        <f t="shared" si="221"/>
        <v>Impacto</v>
      </c>
      <c r="AR185" s="45"/>
      <c r="AS185" s="54" t="str">
        <f t="shared" si="222"/>
        <v/>
      </c>
      <c r="AT185" s="45"/>
      <c r="AU185" s="54" t="str">
        <f t="shared" si="223"/>
        <v/>
      </c>
      <c r="AV185" s="58" t="e">
        <f t="shared" si="224"/>
        <v>#VALUE!</v>
      </c>
      <c r="AW185" s="45"/>
      <c r="AX185" s="45"/>
      <c r="AY185" s="45"/>
      <c r="AZ185" s="58" t="str">
        <f t="shared" si="225"/>
        <v/>
      </c>
      <c r="BA185" s="59" t="str">
        <f t="shared" si="226"/>
        <v>Muy Alta</v>
      </c>
      <c r="BB185" s="58" t="e">
        <f t="shared" si="227"/>
        <v>#VALUE!</v>
      </c>
      <c r="BC185" s="59" t="e">
        <f t="shared" si="228"/>
        <v>#VALUE!</v>
      </c>
      <c r="BD185" s="60" t="e">
        <f>IF(AND(BA185&lt;&gt;"",BC185&lt;&gt;""),VLOOKUP(BA185&amp;BC185,'No Eliminar'!$P$3:$Q$27,2,FALSE),"")</f>
        <v>#VALUE!</v>
      </c>
      <c r="BE185" s="45"/>
      <c r="BF185" s="47"/>
      <c r="BG185" s="47"/>
      <c r="BH185" s="47"/>
      <c r="BI185" s="47"/>
      <c r="BJ185" s="47"/>
      <c r="BK185" s="48"/>
      <c r="BL185" s="47"/>
    </row>
    <row r="186" spans="2:64" ht="50.25" thickTop="1" thickBot="1" x14ac:dyDescent="0.35">
      <c r="B186" s="42"/>
      <c r="C186" s="87" t="e">
        <f>VLOOKUP(B186,'No Eliminar'!B$3:D$18,2,FALSE)</f>
        <v>#N/A</v>
      </c>
      <c r="D186" s="87" t="e">
        <f>VLOOKUP(B186,'No Eliminar'!B$3:E$18,4,FALSE)</f>
        <v>#N/A</v>
      </c>
      <c r="E186" s="42"/>
      <c r="F186" s="134"/>
      <c r="G186" s="46"/>
      <c r="H186" s="43"/>
      <c r="I186" s="47"/>
      <c r="J186" s="47"/>
      <c r="K186" s="42"/>
      <c r="L186" s="43"/>
      <c r="M186" s="70" t="str">
        <f t="shared" si="230"/>
        <v>;</v>
      </c>
      <c r="N186" s="71" t="str">
        <f t="shared" si="231"/>
        <v/>
      </c>
      <c r="O186" s="72" t="s">
        <v>53</v>
      </c>
      <c r="P186" s="72" t="s">
        <v>53</v>
      </c>
      <c r="Q186" s="72" t="s">
        <v>53</v>
      </c>
      <c r="R186" s="72" t="s">
        <v>53</v>
      </c>
      <c r="S186" s="72" t="s">
        <v>53</v>
      </c>
      <c r="T186" s="72" t="s">
        <v>53</v>
      </c>
      <c r="U186" s="72" t="s">
        <v>53</v>
      </c>
      <c r="V186" s="72" t="s">
        <v>54</v>
      </c>
      <c r="W186" s="72" t="s">
        <v>54</v>
      </c>
      <c r="X186" s="72" t="s">
        <v>53</v>
      </c>
      <c r="Y186" s="72" t="s">
        <v>53</v>
      </c>
      <c r="Z186" s="72" t="s">
        <v>53</v>
      </c>
      <c r="AA186" s="72" t="s">
        <v>53</v>
      </c>
      <c r="AB186" s="72" t="s">
        <v>53</v>
      </c>
      <c r="AC186" s="72" t="s">
        <v>53</v>
      </c>
      <c r="AD186" s="72" t="s">
        <v>54</v>
      </c>
      <c r="AE186" s="72" t="s">
        <v>53</v>
      </c>
      <c r="AF186" s="72" t="s">
        <v>53</v>
      </c>
      <c r="AG186" s="72" t="s">
        <v>54</v>
      </c>
      <c r="AH186" s="44"/>
      <c r="AI186" s="43"/>
      <c r="AJ186" s="44"/>
      <c r="AK186" s="93" t="str">
        <f t="shared" si="229"/>
        <v>;</v>
      </c>
      <c r="AL186" s="75" t="str">
        <f t="shared" si="232"/>
        <v/>
      </c>
      <c r="AM186" s="55" t="e">
        <f>IF(AND(M186&lt;&gt;"",AK186&lt;&gt;""),VLOOKUP(M186&amp;AK186,'No Eliminar'!$P$3:$Q$27,2,FALSE),"")</f>
        <v>#N/A</v>
      </c>
      <c r="AN186" s="102"/>
      <c r="AO186" s="312"/>
      <c r="AP186" s="454"/>
      <c r="AQ186" s="56" t="str">
        <f t="shared" si="221"/>
        <v>Impacto</v>
      </c>
      <c r="AR186" s="45"/>
      <c r="AS186" s="54" t="str">
        <f t="shared" si="222"/>
        <v/>
      </c>
      <c r="AT186" s="45"/>
      <c r="AU186" s="54" t="str">
        <f t="shared" si="223"/>
        <v/>
      </c>
      <c r="AV186" s="58" t="e">
        <f t="shared" si="224"/>
        <v>#VALUE!</v>
      </c>
      <c r="AW186" s="45"/>
      <c r="AX186" s="45"/>
      <c r="AY186" s="45"/>
      <c r="AZ186" s="58" t="str">
        <f t="shared" si="225"/>
        <v/>
      </c>
      <c r="BA186" s="59" t="str">
        <f t="shared" si="226"/>
        <v>Muy Alta</v>
      </c>
      <c r="BB186" s="58" t="e">
        <f t="shared" si="227"/>
        <v>#VALUE!</v>
      </c>
      <c r="BC186" s="59" t="e">
        <f t="shared" si="228"/>
        <v>#VALUE!</v>
      </c>
      <c r="BD186" s="60" t="e">
        <f>IF(AND(BA186&lt;&gt;"",BC186&lt;&gt;""),VLOOKUP(BA186&amp;BC186,'No Eliminar'!$P$3:$Q$27,2,FALSE),"")</f>
        <v>#VALUE!</v>
      </c>
      <c r="BE186" s="45"/>
      <c r="BF186" s="47"/>
      <c r="BG186" s="47"/>
      <c r="BH186" s="47"/>
      <c r="BI186" s="47"/>
      <c r="BJ186" s="47"/>
      <c r="BK186" s="48"/>
      <c r="BL186" s="47"/>
    </row>
    <row r="187" spans="2:64" ht="50.25" thickTop="1" thickBot="1" x14ac:dyDescent="0.35">
      <c r="B187" s="42"/>
      <c r="C187" s="87" t="e">
        <f>VLOOKUP(B187,'No Eliminar'!B$3:D$18,2,FALSE)</f>
        <v>#N/A</v>
      </c>
      <c r="D187" s="87" t="e">
        <f>VLOOKUP(B187,'No Eliminar'!B$3:E$18,4,FALSE)</f>
        <v>#N/A</v>
      </c>
      <c r="E187" s="42"/>
      <c r="F187" s="134"/>
      <c r="G187" s="46"/>
      <c r="H187" s="43"/>
      <c r="I187" s="47"/>
      <c r="J187" s="47"/>
      <c r="K187" s="42"/>
      <c r="L187" s="43"/>
      <c r="M187" s="70" t="str">
        <f t="shared" si="230"/>
        <v>;</v>
      </c>
      <c r="N187" s="71" t="str">
        <f t="shared" si="231"/>
        <v/>
      </c>
      <c r="O187" s="72" t="s">
        <v>53</v>
      </c>
      <c r="P187" s="72" t="s">
        <v>53</v>
      </c>
      <c r="Q187" s="72" t="s">
        <v>53</v>
      </c>
      <c r="R187" s="72" t="s">
        <v>53</v>
      </c>
      <c r="S187" s="72" t="s">
        <v>53</v>
      </c>
      <c r="T187" s="72" t="s">
        <v>53</v>
      </c>
      <c r="U187" s="72" t="s">
        <v>53</v>
      </c>
      <c r="V187" s="72" t="s">
        <v>54</v>
      </c>
      <c r="W187" s="72" t="s">
        <v>54</v>
      </c>
      <c r="X187" s="72" t="s">
        <v>53</v>
      </c>
      <c r="Y187" s="72" t="s">
        <v>53</v>
      </c>
      <c r="Z187" s="72" t="s">
        <v>53</v>
      </c>
      <c r="AA187" s="72" t="s">
        <v>53</v>
      </c>
      <c r="AB187" s="72" t="s">
        <v>53</v>
      </c>
      <c r="AC187" s="72" t="s">
        <v>53</v>
      </c>
      <c r="AD187" s="72" t="s">
        <v>54</v>
      </c>
      <c r="AE187" s="72" t="s">
        <v>53</v>
      </c>
      <c r="AF187" s="72" t="s">
        <v>53</v>
      </c>
      <c r="AG187" s="72" t="s">
        <v>54</v>
      </c>
      <c r="AH187" s="44"/>
      <c r="AI187" s="43"/>
      <c r="AJ187" s="44"/>
      <c r="AK187" s="93" t="str">
        <f t="shared" si="229"/>
        <v>;</v>
      </c>
      <c r="AL187" s="75" t="str">
        <f t="shared" si="232"/>
        <v/>
      </c>
      <c r="AM187" s="55" t="e">
        <f>IF(AND(M187&lt;&gt;"",AK187&lt;&gt;""),VLOOKUP(M187&amp;AK187,'No Eliminar'!$P$3:$Q$27,2,FALSE),"")</f>
        <v>#N/A</v>
      </c>
      <c r="AN187" s="102"/>
      <c r="AO187" s="312"/>
      <c r="AP187" s="454"/>
      <c r="AQ187" s="56" t="str">
        <f t="shared" si="221"/>
        <v>Impacto</v>
      </c>
      <c r="AR187" s="45"/>
      <c r="AS187" s="54" t="str">
        <f t="shared" si="222"/>
        <v/>
      </c>
      <c r="AT187" s="45"/>
      <c r="AU187" s="54" t="str">
        <f t="shared" si="223"/>
        <v/>
      </c>
      <c r="AV187" s="58" t="e">
        <f t="shared" si="224"/>
        <v>#VALUE!</v>
      </c>
      <c r="AW187" s="45"/>
      <c r="AX187" s="45"/>
      <c r="AY187" s="45"/>
      <c r="AZ187" s="58" t="str">
        <f t="shared" si="225"/>
        <v/>
      </c>
      <c r="BA187" s="59" t="str">
        <f t="shared" si="226"/>
        <v>Muy Alta</v>
      </c>
      <c r="BB187" s="58" t="e">
        <f t="shared" si="227"/>
        <v>#VALUE!</v>
      </c>
      <c r="BC187" s="59" t="e">
        <f t="shared" si="228"/>
        <v>#VALUE!</v>
      </c>
      <c r="BD187" s="60" t="e">
        <f>IF(AND(BA187&lt;&gt;"",BC187&lt;&gt;""),VLOOKUP(BA187&amp;BC187,'No Eliminar'!$P$3:$Q$27,2,FALSE),"")</f>
        <v>#VALUE!</v>
      </c>
      <c r="BE187" s="45"/>
      <c r="BF187" s="47"/>
      <c r="BG187" s="47"/>
      <c r="BH187" s="47"/>
      <c r="BI187" s="47"/>
      <c r="BJ187" s="47"/>
      <c r="BK187" s="48"/>
      <c r="BL187" s="47"/>
    </row>
    <row r="188" spans="2:64" ht="50.25" thickTop="1" thickBot="1" x14ac:dyDescent="0.35">
      <c r="B188" s="42"/>
      <c r="C188" s="87" t="e">
        <f>VLOOKUP(B188,'No Eliminar'!B$3:D$18,2,FALSE)</f>
        <v>#N/A</v>
      </c>
      <c r="D188" s="87" t="e">
        <f>VLOOKUP(B188,'No Eliminar'!B$3:E$18,4,FALSE)</f>
        <v>#N/A</v>
      </c>
      <c r="E188" s="42"/>
      <c r="F188" s="134"/>
      <c r="G188" s="46"/>
      <c r="H188" s="43"/>
      <c r="I188" s="47"/>
      <c r="J188" s="47"/>
      <c r="K188" s="42"/>
      <c r="L188" s="43"/>
      <c r="M188" s="70" t="str">
        <f t="shared" si="230"/>
        <v>;</v>
      </c>
      <c r="N188" s="71" t="str">
        <f t="shared" si="231"/>
        <v/>
      </c>
      <c r="O188" s="72" t="s">
        <v>53</v>
      </c>
      <c r="P188" s="72" t="s">
        <v>53</v>
      </c>
      <c r="Q188" s="72" t="s">
        <v>53</v>
      </c>
      <c r="R188" s="72" t="s">
        <v>53</v>
      </c>
      <c r="S188" s="72" t="s">
        <v>53</v>
      </c>
      <c r="T188" s="72" t="s">
        <v>53</v>
      </c>
      <c r="U188" s="72" t="s">
        <v>53</v>
      </c>
      <c r="V188" s="72" t="s">
        <v>54</v>
      </c>
      <c r="W188" s="72" t="s">
        <v>54</v>
      </c>
      <c r="X188" s="72" t="s">
        <v>53</v>
      </c>
      <c r="Y188" s="72" t="s">
        <v>53</v>
      </c>
      <c r="Z188" s="72" t="s">
        <v>53</v>
      </c>
      <c r="AA188" s="72" t="s">
        <v>53</v>
      </c>
      <c r="AB188" s="72" t="s">
        <v>53</v>
      </c>
      <c r="AC188" s="72" t="s">
        <v>53</v>
      </c>
      <c r="AD188" s="72" t="s">
        <v>54</v>
      </c>
      <c r="AE188" s="72" t="s">
        <v>53</v>
      </c>
      <c r="AF188" s="72" t="s">
        <v>53</v>
      </c>
      <c r="AG188" s="72" t="s">
        <v>54</v>
      </c>
      <c r="AH188" s="44"/>
      <c r="AI188" s="43"/>
      <c r="AJ188" s="44"/>
      <c r="AK188" s="93" t="str">
        <f t="shared" si="229"/>
        <v>;</v>
      </c>
      <c r="AL188" s="75" t="str">
        <f t="shared" si="232"/>
        <v/>
      </c>
      <c r="AM188" s="55" t="e">
        <f>IF(AND(M188&lt;&gt;"",AK188&lt;&gt;""),VLOOKUP(M188&amp;AK188,'No Eliminar'!$P$3:$Q$27,2,FALSE),"")</f>
        <v>#N/A</v>
      </c>
      <c r="AN188" s="102"/>
      <c r="AO188" s="312"/>
      <c r="AP188" s="454"/>
      <c r="AQ188" s="56" t="str">
        <f t="shared" si="221"/>
        <v>Impacto</v>
      </c>
      <c r="AR188" s="45"/>
      <c r="AS188" s="54" t="str">
        <f t="shared" si="222"/>
        <v/>
      </c>
      <c r="AT188" s="45"/>
      <c r="AU188" s="54" t="str">
        <f t="shared" si="223"/>
        <v/>
      </c>
      <c r="AV188" s="58" t="e">
        <f t="shared" si="224"/>
        <v>#VALUE!</v>
      </c>
      <c r="AW188" s="45"/>
      <c r="AX188" s="45"/>
      <c r="AY188" s="45"/>
      <c r="AZ188" s="58" t="str">
        <f t="shared" si="225"/>
        <v/>
      </c>
      <c r="BA188" s="59" t="str">
        <f t="shared" si="226"/>
        <v>Muy Alta</v>
      </c>
      <c r="BB188" s="58" t="e">
        <f t="shared" si="227"/>
        <v>#VALUE!</v>
      </c>
      <c r="BC188" s="59" t="e">
        <f t="shared" si="228"/>
        <v>#VALUE!</v>
      </c>
      <c r="BD188" s="60" t="e">
        <f>IF(AND(BA188&lt;&gt;"",BC188&lt;&gt;""),VLOOKUP(BA188&amp;BC188,'No Eliminar'!$P$3:$Q$27,2,FALSE),"")</f>
        <v>#VALUE!</v>
      </c>
      <c r="BE188" s="45"/>
      <c r="BF188" s="47"/>
      <c r="BG188" s="47"/>
      <c r="BH188" s="47"/>
      <c r="BI188" s="47"/>
      <c r="BJ188" s="47"/>
      <c r="BK188" s="48"/>
      <c r="BL188" s="47"/>
    </row>
    <row r="189" spans="2:64" ht="50.25" thickTop="1" thickBot="1" x14ac:dyDescent="0.35">
      <c r="B189" s="42"/>
      <c r="C189" s="87" t="e">
        <f>VLOOKUP(B189,'No Eliminar'!B$3:D$18,2,FALSE)</f>
        <v>#N/A</v>
      </c>
      <c r="D189" s="87" t="e">
        <f>VLOOKUP(B189,'No Eliminar'!B$3:E$18,4,FALSE)</f>
        <v>#N/A</v>
      </c>
      <c r="E189" s="42"/>
      <c r="F189" s="134"/>
      <c r="G189" s="46"/>
      <c r="H189" s="43"/>
      <c r="I189" s="47"/>
      <c r="J189" s="47"/>
      <c r="K189" s="42"/>
      <c r="L189" s="43"/>
      <c r="M189" s="70" t="str">
        <f t="shared" si="230"/>
        <v>;</v>
      </c>
      <c r="N189" s="71" t="str">
        <f t="shared" si="231"/>
        <v/>
      </c>
      <c r="O189" s="72" t="s">
        <v>53</v>
      </c>
      <c r="P189" s="72" t="s">
        <v>53</v>
      </c>
      <c r="Q189" s="72" t="s">
        <v>53</v>
      </c>
      <c r="R189" s="72" t="s">
        <v>53</v>
      </c>
      <c r="S189" s="72" t="s">
        <v>53</v>
      </c>
      <c r="T189" s="72" t="s">
        <v>53</v>
      </c>
      <c r="U189" s="72" t="s">
        <v>53</v>
      </c>
      <c r="V189" s="72" t="s">
        <v>54</v>
      </c>
      <c r="W189" s="72" t="s">
        <v>54</v>
      </c>
      <c r="X189" s="72" t="s">
        <v>53</v>
      </c>
      <c r="Y189" s="72" t="s">
        <v>53</v>
      </c>
      <c r="Z189" s="72" t="s">
        <v>53</v>
      </c>
      <c r="AA189" s="72" t="s">
        <v>53</v>
      </c>
      <c r="AB189" s="72" t="s">
        <v>53</v>
      </c>
      <c r="AC189" s="72" t="s">
        <v>53</v>
      </c>
      <c r="AD189" s="72" t="s">
        <v>54</v>
      </c>
      <c r="AE189" s="72" t="s">
        <v>53</v>
      </c>
      <c r="AF189" s="72" t="s">
        <v>53</v>
      </c>
      <c r="AG189" s="72" t="s">
        <v>54</v>
      </c>
      <c r="AH189" s="44"/>
      <c r="AI189" s="43"/>
      <c r="AJ189" s="44"/>
      <c r="AK189" s="93" t="str">
        <f t="shared" si="229"/>
        <v>;</v>
      </c>
      <c r="AL189" s="75" t="str">
        <f t="shared" si="232"/>
        <v/>
      </c>
      <c r="AM189" s="55" t="e">
        <f>IF(AND(M189&lt;&gt;"",AK189&lt;&gt;""),VLOOKUP(M189&amp;AK189,'No Eliminar'!$P$3:$Q$27,2,FALSE),"")</f>
        <v>#N/A</v>
      </c>
      <c r="AN189" s="102"/>
      <c r="AO189" s="312"/>
      <c r="AP189" s="454"/>
      <c r="AQ189" s="56" t="str">
        <f t="shared" si="221"/>
        <v>Impacto</v>
      </c>
      <c r="AR189" s="45"/>
      <c r="AS189" s="54" t="str">
        <f t="shared" si="222"/>
        <v/>
      </c>
      <c r="AT189" s="45"/>
      <c r="AU189" s="54" t="str">
        <f t="shared" si="223"/>
        <v/>
      </c>
      <c r="AV189" s="58" t="e">
        <f t="shared" si="224"/>
        <v>#VALUE!</v>
      </c>
      <c r="AW189" s="45"/>
      <c r="AX189" s="45"/>
      <c r="AY189" s="45"/>
      <c r="AZ189" s="58" t="str">
        <f t="shared" si="225"/>
        <v/>
      </c>
      <c r="BA189" s="59" t="str">
        <f t="shared" si="226"/>
        <v>Muy Alta</v>
      </c>
      <c r="BB189" s="58" t="e">
        <f t="shared" si="227"/>
        <v>#VALUE!</v>
      </c>
      <c r="BC189" s="59" t="e">
        <f t="shared" si="228"/>
        <v>#VALUE!</v>
      </c>
      <c r="BD189" s="60" t="e">
        <f>IF(AND(BA189&lt;&gt;"",BC189&lt;&gt;""),VLOOKUP(BA189&amp;BC189,'No Eliminar'!$P$3:$Q$27,2,FALSE),"")</f>
        <v>#VALUE!</v>
      </c>
      <c r="BE189" s="45"/>
      <c r="BF189" s="47"/>
      <c r="BG189" s="47"/>
      <c r="BH189" s="47"/>
      <c r="BI189" s="47"/>
      <c r="BJ189" s="47"/>
      <c r="BK189" s="48"/>
      <c r="BL189" s="47"/>
    </row>
    <row r="190" spans="2:64" ht="50.25" thickTop="1" thickBot="1" x14ac:dyDescent="0.35">
      <c r="B190" s="42"/>
      <c r="C190" s="87" t="e">
        <f>VLOOKUP(B190,'No Eliminar'!B$3:D$18,2,FALSE)</f>
        <v>#N/A</v>
      </c>
      <c r="D190" s="87" t="e">
        <f>VLOOKUP(B190,'No Eliminar'!B$3:E$18,4,FALSE)</f>
        <v>#N/A</v>
      </c>
      <c r="E190" s="42"/>
      <c r="F190" s="134"/>
      <c r="G190" s="46"/>
      <c r="H190" s="43"/>
      <c r="I190" s="47"/>
      <c r="J190" s="47"/>
      <c r="K190" s="42"/>
      <c r="L190" s="43"/>
      <c r="M190" s="70" t="str">
        <f t="shared" si="230"/>
        <v>;</v>
      </c>
      <c r="N190" s="71" t="str">
        <f t="shared" si="231"/>
        <v/>
      </c>
      <c r="O190" s="72" t="s">
        <v>53</v>
      </c>
      <c r="P190" s="72" t="s">
        <v>53</v>
      </c>
      <c r="Q190" s="72" t="s">
        <v>53</v>
      </c>
      <c r="R190" s="72" t="s">
        <v>53</v>
      </c>
      <c r="S190" s="72" t="s">
        <v>53</v>
      </c>
      <c r="T190" s="72" t="s">
        <v>53</v>
      </c>
      <c r="U190" s="72" t="s">
        <v>53</v>
      </c>
      <c r="V190" s="72" t="s">
        <v>54</v>
      </c>
      <c r="W190" s="72" t="s">
        <v>54</v>
      </c>
      <c r="X190" s="72" t="s">
        <v>53</v>
      </c>
      <c r="Y190" s="72" t="s">
        <v>53</v>
      </c>
      <c r="Z190" s="72" t="s">
        <v>53</v>
      </c>
      <c r="AA190" s="72" t="s">
        <v>53</v>
      </c>
      <c r="AB190" s="72" t="s">
        <v>53</v>
      </c>
      <c r="AC190" s="72" t="s">
        <v>53</v>
      </c>
      <c r="AD190" s="72" t="s">
        <v>54</v>
      </c>
      <c r="AE190" s="72" t="s">
        <v>53</v>
      </c>
      <c r="AF190" s="72" t="s">
        <v>53</v>
      </c>
      <c r="AG190" s="72" t="s">
        <v>54</v>
      </c>
      <c r="AH190" s="44"/>
      <c r="AI190" s="43"/>
      <c r="AJ190" s="44"/>
      <c r="AK190" s="93" t="str">
        <f t="shared" si="229"/>
        <v>;</v>
      </c>
      <c r="AL190" s="75" t="str">
        <f t="shared" si="232"/>
        <v/>
      </c>
      <c r="AM190" s="55" t="e">
        <f>IF(AND(M190&lt;&gt;"",AK190&lt;&gt;""),VLOOKUP(M190&amp;AK190,'No Eliminar'!$P$3:$Q$27,2,FALSE),"")</f>
        <v>#N/A</v>
      </c>
      <c r="AN190" s="102"/>
      <c r="AO190" s="312"/>
      <c r="AP190" s="454"/>
      <c r="AQ190" s="56" t="str">
        <f t="shared" si="221"/>
        <v>Impacto</v>
      </c>
      <c r="AR190" s="45"/>
      <c r="AS190" s="54" t="str">
        <f t="shared" si="222"/>
        <v/>
      </c>
      <c r="AT190" s="45"/>
      <c r="AU190" s="54" t="str">
        <f t="shared" si="223"/>
        <v/>
      </c>
      <c r="AV190" s="58" t="e">
        <f t="shared" si="224"/>
        <v>#VALUE!</v>
      </c>
      <c r="AW190" s="45"/>
      <c r="AX190" s="45"/>
      <c r="AY190" s="45"/>
      <c r="AZ190" s="58" t="str">
        <f t="shared" si="225"/>
        <v/>
      </c>
      <c r="BA190" s="59" t="str">
        <f t="shared" si="226"/>
        <v>Muy Alta</v>
      </c>
      <c r="BB190" s="58" t="e">
        <f t="shared" si="227"/>
        <v>#VALUE!</v>
      </c>
      <c r="BC190" s="59" t="e">
        <f t="shared" si="228"/>
        <v>#VALUE!</v>
      </c>
      <c r="BD190" s="60" t="e">
        <f>IF(AND(BA190&lt;&gt;"",BC190&lt;&gt;""),VLOOKUP(BA190&amp;BC190,'No Eliminar'!$P$3:$Q$27,2,FALSE),"")</f>
        <v>#VALUE!</v>
      </c>
      <c r="BE190" s="45"/>
      <c r="BF190" s="47"/>
      <c r="BG190" s="47"/>
      <c r="BH190" s="47"/>
      <c r="BI190" s="47"/>
      <c r="BJ190" s="47"/>
      <c r="BK190" s="48"/>
      <c r="BL190" s="47"/>
    </row>
    <row r="191" spans="2:64" ht="50.25" thickTop="1" thickBot="1" x14ac:dyDescent="0.35">
      <c r="B191" s="42"/>
      <c r="C191" s="87" t="e">
        <f>VLOOKUP(B191,'No Eliminar'!B$3:D$18,2,FALSE)</f>
        <v>#N/A</v>
      </c>
      <c r="D191" s="87" t="e">
        <f>VLOOKUP(B191,'No Eliminar'!B$3:E$18,4,FALSE)</f>
        <v>#N/A</v>
      </c>
      <c r="E191" s="42"/>
      <c r="F191" s="134"/>
      <c r="G191" s="46"/>
      <c r="H191" s="43"/>
      <c r="I191" s="47"/>
      <c r="J191" s="47"/>
      <c r="K191" s="42"/>
      <c r="L191" s="43"/>
      <c r="M191" s="70" t="str">
        <f t="shared" si="230"/>
        <v>;</v>
      </c>
      <c r="N191" s="71" t="str">
        <f t="shared" si="231"/>
        <v/>
      </c>
      <c r="O191" s="72" t="s">
        <v>53</v>
      </c>
      <c r="P191" s="72" t="s">
        <v>53</v>
      </c>
      <c r="Q191" s="72" t="s">
        <v>53</v>
      </c>
      <c r="R191" s="72" t="s">
        <v>53</v>
      </c>
      <c r="S191" s="72" t="s">
        <v>53</v>
      </c>
      <c r="T191" s="72" t="s">
        <v>53</v>
      </c>
      <c r="U191" s="72" t="s">
        <v>53</v>
      </c>
      <c r="V191" s="72" t="s">
        <v>54</v>
      </c>
      <c r="W191" s="72" t="s">
        <v>54</v>
      </c>
      <c r="X191" s="72" t="s">
        <v>53</v>
      </c>
      <c r="Y191" s="72" t="s">
        <v>53</v>
      </c>
      <c r="Z191" s="72" t="s">
        <v>53</v>
      </c>
      <c r="AA191" s="72" t="s">
        <v>53</v>
      </c>
      <c r="AB191" s="72" t="s">
        <v>53</v>
      </c>
      <c r="AC191" s="72" t="s">
        <v>53</v>
      </c>
      <c r="AD191" s="72" t="s">
        <v>54</v>
      </c>
      <c r="AE191" s="72" t="s">
        <v>53</v>
      </c>
      <c r="AF191" s="72" t="s">
        <v>53</v>
      </c>
      <c r="AG191" s="72" t="s">
        <v>54</v>
      </c>
      <c r="AH191" s="44"/>
      <c r="AI191" s="43"/>
      <c r="AJ191" s="44"/>
      <c r="AK191" s="93" t="str">
        <f t="shared" si="229"/>
        <v>;</v>
      </c>
      <c r="AL191" s="75" t="str">
        <f t="shared" si="232"/>
        <v/>
      </c>
      <c r="AM191" s="55" t="e">
        <f>IF(AND(M191&lt;&gt;"",AK191&lt;&gt;""),VLOOKUP(M191&amp;AK191,'No Eliminar'!$P$3:$Q$27,2,FALSE),"")</f>
        <v>#N/A</v>
      </c>
      <c r="AN191" s="102"/>
      <c r="AO191" s="312"/>
      <c r="AP191" s="454"/>
      <c r="AQ191" s="56" t="str">
        <f t="shared" si="221"/>
        <v>Impacto</v>
      </c>
      <c r="AR191" s="45"/>
      <c r="AS191" s="54" t="str">
        <f t="shared" si="222"/>
        <v/>
      </c>
      <c r="AT191" s="45"/>
      <c r="AU191" s="54" t="str">
        <f t="shared" si="223"/>
        <v/>
      </c>
      <c r="AV191" s="58" t="e">
        <f t="shared" si="224"/>
        <v>#VALUE!</v>
      </c>
      <c r="AW191" s="45"/>
      <c r="AX191" s="45"/>
      <c r="AY191" s="45"/>
      <c r="AZ191" s="58" t="str">
        <f t="shared" si="225"/>
        <v/>
      </c>
      <c r="BA191" s="59" t="str">
        <f t="shared" si="226"/>
        <v>Muy Alta</v>
      </c>
      <c r="BB191" s="58" t="e">
        <f t="shared" si="227"/>
        <v>#VALUE!</v>
      </c>
      <c r="BC191" s="59" t="e">
        <f t="shared" si="228"/>
        <v>#VALUE!</v>
      </c>
      <c r="BD191" s="60" t="e">
        <f>IF(AND(BA191&lt;&gt;"",BC191&lt;&gt;""),VLOOKUP(BA191&amp;BC191,'No Eliminar'!$P$3:$Q$27,2,FALSE),"")</f>
        <v>#VALUE!</v>
      </c>
      <c r="BE191" s="45"/>
      <c r="BF191" s="47"/>
      <c r="BG191" s="47"/>
      <c r="BH191" s="47"/>
      <c r="BI191" s="47"/>
      <c r="BJ191" s="47"/>
      <c r="BK191" s="48"/>
      <c r="BL191" s="47"/>
    </row>
    <row r="192" spans="2:64" ht="50.25" thickTop="1" thickBot="1" x14ac:dyDescent="0.35">
      <c r="B192" s="42"/>
      <c r="C192" s="87" t="e">
        <f>VLOOKUP(B192,'No Eliminar'!B$3:D$18,2,FALSE)</f>
        <v>#N/A</v>
      </c>
      <c r="D192" s="87" t="e">
        <f>VLOOKUP(B192,'No Eliminar'!B$3:E$18,4,FALSE)</f>
        <v>#N/A</v>
      </c>
      <c r="E192" s="42"/>
      <c r="F192" s="134"/>
      <c r="G192" s="46"/>
      <c r="H192" s="43"/>
      <c r="I192" s="47"/>
      <c r="J192" s="47"/>
      <c r="K192" s="42"/>
      <c r="L192" s="43"/>
      <c r="M192" s="70" t="str">
        <f t="shared" si="230"/>
        <v>;</v>
      </c>
      <c r="N192" s="71" t="str">
        <f t="shared" si="231"/>
        <v/>
      </c>
      <c r="O192" s="72" t="s">
        <v>53</v>
      </c>
      <c r="P192" s="72" t="s">
        <v>53</v>
      </c>
      <c r="Q192" s="72" t="s">
        <v>53</v>
      </c>
      <c r="R192" s="72" t="s">
        <v>53</v>
      </c>
      <c r="S192" s="72" t="s">
        <v>53</v>
      </c>
      <c r="T192" s="72" t="s">
        <v>53</v>
      </c>
      <c r="U192" s="72" t="s">
        <v>53</v>
      </c>
      <c r="V192" s="72" t="s">
        <v>54</v>
      </c>
      <c r="W192" s="72" t="s">
        <v>54</v>
      </c>
      <c r="X192" s="72" t="s">
        <v>53</v>
      </c>
      <c r="Y192" s="72" t="s">
        <v>53</v>
      </c>
      <c r="Z192" s="72" t="s">
        <v>53</v>
      </c>
      <c r="AA192" s="72" t="s">
        <v>53</v>
      </c>
      <c r="AB192" s="72" t="s">
        <v>53</v>
      </c>
      <c r="AC192" s="72" t="s">
        <v>53</v>
      </c>
      <c r="AD192" s="72" t="s">
        <v>54</v>
      </c>
      <c r="AE192" s="72" t="s">
        <v>53</v>
      </c>
      <c r="AF192" s="72" t="s">
        <v>53</v>
      </c>
      <c r="AG192" s="72" t="s">
        <v>54</v>
      </c>
      <c r="AH192" s="44"/>
      <c r="AI192" s="43"/>
      <c r="AJ192" s="44"/>
      <c r="AK192" s="93" t="str">
        <f t="shared" si="229"/>
        <v>;</v>
      </c>
      <c r="AL192" s="75" t="str">
        <f t="shared" si="232"/>
        <v/>
      </c>
      <c r="AM192" s="55" t="e">
        <f>IF(AND(M192&lt;&gt;"",AK192&lt;&gt;""),VLOOKUP(M192&amp;AK192,'No Eliminar'!$P$3:$Q$27,2,FALSE),"")</f>
        <v>#N/A</v>
      </c>
      <c r="AN192" s="102"/>
      <c r="AO192" s="312"/>
      <c r="AP192" s="454"/>
      <c r="AQ192" s="56" t="str">
        <f t="shared" si="221"/>
        <v>Impacto</v>
      </c>
      <c r="AR192" s="45"/>
      <c r="AS192" s="54" t="str">
        <f t="shared" si="222"/>
        <v/>
      </c>
      <c r="AT192" s="45"/>
      <c r="AU192" s="54" t="str">
        <f t="shared" si="223"/>
        <v/>
      </c>
      <c r="AV192" s="58" t="e">
        <f t="shared" si="224"/>
        <v>#VALUE!</v>
      </c>
      <c r="AW192" s="45"/>
      <c r="AX192" s="45"/>
      <c r="AY192" s="45"/>
      <c r="AZ192" s="58" t="str">
        <f t="shared" si="225"/>
        <v/>
      </c>
      <c r="BA192" s="59" t="str">
        <f t="shared" si="226"/>
        <v>Muy Alta</v>
      </c>
      <c r="BB192" s="58" t="e">
        <f t="shared" si="227"/>
        <v>#VALUE!</v>
      </c>
      <c r="BC192" s="59" t="e">
        <f t="shared" si="228"/>
        <v>#VALUE!</v>
      </c>
      <c r="BD192" s="60" t="e">
        <f>IF(AND(BA192&lt;&gt;"",BC192&lt;&gt;""),VLOOKUP(BA192&amp;BC192,'No Eliminar'!$P$3:$Q$27,2,FALSE),"")</f>
        <v>#VALUE!</v>
      </c>
      <c r="BE192" s="45"/>
      <c r="BF192" s="47"/>
      <c r="BG192" s="47"/>
      <c r="BH192" s="47"/>
      <c r="BI192" s="47"/>
      <c r="BJ192" s="47"/>
      <c r="BK192" s="48"/>
      <c r="BL192" s="47"/>
    </row>
    <row r="193" spans="2:64" ht="50.25" thickTop="1" thickBot="1" x14ac:dyDescent="0.35">
      <c r="B193" s="42"/>
      <c r="C193" s="87" t="e">
        <f>VLOOKUP(B193,'No Eliminar'!B$3:D$18,2,FALSE)</f>
        <v>#N/A</v>
      </c>
      <c r="D193" s="87" t="e">
        <f>VLOOKUP(B193,'No Eliminar'!B$3:E$18,4,FALSE)</f>
        <v>#N/A</v>
      </c>
      <c r="E193" s="42"/>
      <c r="F193" s="134"/>
      <c r="G193" s="46"/>
      <c r="H193" s="43"/>
      <c r="I193" s="47"/>
      <c r="J193" s="47"/>
      <c r="K193" s="42"/>
      <c r="L193" s="43"/>
      <c r="M193" s="70" t="str">
        <f t="shared" si="230"/>
        <v>;</v>
      </c>
      <c r="N193" s="71" t="str">
        <f t="shared" si="231"/>
        <v/>
      </c>
      <c r="O193" s="72" t="s">
        <v>53</v>
      </c>
      <c r="P193" s="72" t="s">
        <v>53</v>
      </c>
      <c r="Q193" s="72" t="s">
        <v>53</v>
      </c>
      <c r="R193" s="72" t="s">
        <v>53</v>
      </c>
      <c r="S193" s="72" t="s">
        <v>53</v>
      </c>
      <c r="T193" s="72" t="s">
        <v>53</v>
      </c>
      <c r="U193" s="72" t="s">
        <v>53</v>
      </c>
      <c r="V193" s="72" t="s">
        <v>54</v>
      </c>
      <c r="W193" s="72" t="s">
        <v>54</v>
      </c>
      <c r="X193" s="72" t="s">
        <v>53</v>
      </c>
      <c r="Y193" s="72" t="s">
        <v>53</v>
      </c>
      <c r="Z193" s="72" t="s">
        <v>53</v>
      </c>
      <c r="AA193" s="72" t="s">
        <v>53</v>
      </c>
      <c r="AB193" s="72" t="s">
        <v>53</v>
      </c>
      <c r="AC193" s="72" t="s">
        <v>53</v>
      </c>
      <c r="AD193" s="72" t="s">
        <v>54</v>
      </c>
      <c r="AE193" s="72" t="s">
        <v>53</v>
      </c>
      <c r="AF193" s="72" t="s">
        <v>53</v>
      </c>
      <c r="AG193" s="72" t="s">
        <v>54</v>
      </c>
      <c r="AH193" s="44"/>
      <c r="AI193" s="43"/>
      <c r="AJ193" s="44"/>
      <c r="AK193" s="93" t="str">
        <f t="shared" si="229"/>
        <v>;</v>
      </c>
      <c r="AL193" s="75" t="str">
        <f t="shared" si="232"/>
        <v/>
      </c>
      <c r="AM193" s="55" t="e">
        <f>IF(AND(M193&lt;&gt;"",AK193&lt;&gt;""),VLOOKUP(M193&amp;AK193,'No Eliminar'!$P$3:$Q$27,2,FALSE),"")</f>
        <v>#N/A</v>
      </c>
      <c r="AN193" s="102"/>
      <c r="AO193" s="312"/>
      <c r="AP193" s="454"/>
      <c r="AQ193" s="56" t="str">
        <f t="shared" si="221"/>
        <v>Impacto</v>
      </c>
      <c r="AR193" s="45"/>
      <c r="AS193" s="54" t="str">
        <f t="shared" si="222"/>
        <v/>
      </c>
      <c r="AT193" s="45"/>
      <c r="AU193" s="54" t="str">
        <f t="shared" si="223"/>
        <v/>
      </c>
      <c r="AV193" s="58" t="e">
        <f t="shared" si="224"/>
        <v>#VALUE!</v>
      </c>
      <c r="AW193" s="45"/>
      <c r="AX193" s="45"/>
      <c r="AY193" s="45"/>
      <c r="AZ193" s="58" t="str">
        <f t="shared" si="225"/>
        <v/>
      </c>
      <c r="BA193" s="59" t="str">
        <f t="shared" si="226"/>
        <v>Muy Alta</v>
      </c>
      <c r="BB193" s="58" t="e">
        <f t="shared" si="227"/>
        <v>#VALUE!</v>
      </c>
      <c r="BC193" s="59" t="e">
        <f t="shared" si="228"/>
        <v>#VALUE!</v>
      </c>
      <c r="BD193" s="60" t="e">
        <f>IF(AND(BA193&lt;&gt;"",BC193&lt;&gt;""),VLOOKUP(BA193&amp;BC193,'No Eliminar'!$P$3:$Q$27,2,FALSE),"")</f>
        <v>#VALUE!</v>
      </c>
      <c r="BE193" s="45"/>
      <c r="BF193" s="47"/>
      <c r="BG193" s="47"/>
      <c r="BH193" s="47"/>
      <c r="BI193" s="47"/>
      <c r="BJ193" s="47"/>
      <c r="BK193" s="48"/>
      <c r="BL193" s="47"/>
    </row>
    <row r="194" spans="2:64" ht="50.25" thickTop="1" thickBot="1" x14ac:dyDescent="0.35">
      <c r="B194" s="42"/>
      <c r="C194" s="87" t="e">
        <f>VLOOKUP(B194,'No Eliminar'!B$3:D$18,2,FALSE)</f>
        <v>#N/A</v>
      </c>
      <c r="D194" s="87" t="e">
        <f>VLOOKUP(B194,'No Eliminar'!B$3:E$18,4,FALSE)</f>
        <v>#N/A</v>
      </c>
      <c r="E194" s="42"/>
      <c r="F194" s="134"/>
      <c r="G194" s="46"/>
      <c r="H194" s="43"/>
      <c r="I194" s="47"/>
      <c r="J194" s="47"/>
      <c r="K194" s="42"/>
      <c r="L194" s="43"/>
      <c r="M194" s="70" t="str">
        <f t="shared" si="230"/>
        <v>;</v>
      </c>
      <c r="N194" s="71" t="str">
        <f t="shared" si="231"/>
        <v/>
      </c>
      <c r="O194" s="72" t="s">
        <v>53</v>
      </c>
      <c r="P194" s="72" t="s">
        <v>53</v>
      </c>
      <c r="Q194" s="72" t="s">
        <v>53</v>
      </c>
      <c r="R194" s="72" t="s">
        <v>53</v>
      </c>
      <c r="S194" s="72" t="s">
        <v>53</v>
      </c>
      <c r="T194" s="72" t="s">
        <v>53</v>
      </c>
      <c r="U194" s="72" t="s">
        <v>53</v>
      </c>
      <c r="V194" s="72" t="s">
        <v>54</v>
      </c>
      <c r="W194" s="72" t="s">
        <v>54</v>
      </c>
      <c r="X194" s="72" t="s">
        <v>53</v>
      </c>
      <c r="Y194" s="72" t="s">
        <v>53</v>
      </c>
      <c r="Z194" s="72" t="s">
        <v>53</v>
      </c>
      <c r="AA194" s="72" t="s">
        <v>53</v>
      </c>
      <c r="AB194" s="72" t="s">
        <v>53</v>
      </c>
      <c r="AC194" s="72" t="s">
        <v>53</v>
      </c>
      <c r="AD194" s="72" t="s">
        <v>54</v>
      </c>
      <c r="AE194" s="72" t="s">
        <v>53</v>
      </c>
      <c r="AF194" s="72" t="s">
        <v>53</v>
      </c>
      <c r="AG194" s="72" t="s">
        <v>54</v>
      </c>
      <c r="AH194" s="44"/>
      <c r="AI194" s="43"/>
      <c r="AJ194" s="44"/>
      <c r="AK194" s="93" t="str">
        <f t="shared" si="229"/>
        <v>;</v>
      </c>
      <c r="AL194" s="75" t="str">
        <f t="shared" si="232"/>
        <v/>
      </c>
      <c r="AM194" s="55" t="e">
        <f>IF(AND(M194&lt;&gt;"",AK194&lt;&gt;""),VLOOKUP(M194&amp;AK194,'No Eliminar'!$P$3:$Q$27,2,FALSE),"")</f>
        <v>#N/A</v>
      </c>
      <c r="AN194" s="102"/>
      <c r="AO194" s="312"/>
      <c r="AP194" s="454"/>
      <c r="AQ194" s="56" t="str">
        <f t="shared" si="221"/>
        <v>Impacto</v>
      </c>
      <c r="AR194" s="45"/>
      <c r="AS194" s="54" t="str">
        <f t="shared" si="222"/>
        <v/>
      </c>
      <c r="AT194" s="45"/>
      <c r="AU194" s="54" t="str">
        <f t="shared" si="223"/>
        <v/>
      </c>
      <c r="AV194" s="58" t="e">
        <f t="shared" si="224"/>
        <v>#VALUE!</v>
      </c>
      <c r="AW194" s="45"/>
      <c r="AX194" s="45"/>
      <c r="AY194" s="45"/>
      <c r="AZ194" s="58" t="str">
        <f t="shared" si="225"/>
        <v/>
      </c>
      <c r="BA194" s="59" t="str">
        <f t="shared" si="226"/>
        <v>Muy Alta</v>
      </c>
      <c r="BB194" s="58" t="e">
        <f t="shared" si="227"/>
        <v>#VALUE!</v>
      </c>
      <c r="BC194" s="59" t="e">
        <f t="shared" si="228"/>
        <v>#VALUE!</v>
      </c>
      <c r="BD194" s="60" t="e">
        <f>IF(AND(BA194&lt;&gt;"",BC194&lt;&gt;""),VLOOKUP(BA194&amp;BC194,'No Eliminar'!$P$3:$Q$27,2,FALSE),"")</f>
        <v>#VALUE!</v>
      </c>
      <c r="BE194" s="45"/>
      <c r="BF194" s="47"/>
      <c r="BG194" s="47"/>
      <c r="BH194" s="47"/>
      <c r="BI194" s="47"/>
      <c r="BJ194" s="47"/>
      <c r="BK194" s="48"/>
      <c r="BL194" s="47"/>
    </row>
    <row r="195" spans="2:64" ht="50.25" thickTop="1" thickBot="1" x14ac:dyDescent="0.35">
      <c r="B195" s="42"/>
      <c r="C195" s="87" t="e">
        <f>VLOOKUP(B195,'No Eliminar'!B$3:D$18,2,FALSE)</f>
        <v>#N/A</v>
      </c>
      <c r="D195" s="87" t="e">
        <f>VLOOKUP(B195,'No Eliminar'!B$3:E$18,4,FALSE)</f>
        <v>#N/A</v>
      </c>
      <c r="E195" s="42"/>
      <c r="F195" s="134"/>
      <c r="G195" s="46"/>
      <c r="H195" s="43"/>
      <c r="I195" s="47"/>
      <c r="J195" s="47"/>
      <c r="K195" s="42"/>
      <c r="L195" s="43"/>
      <c r="M195" s="70" t="str">
        <f t="shared" si="230"/>
        <v>;</v>
      </c>
      <c r="N195" s="71" t="str">
        <f t="shared" si="231"/>
        <v/>
      </c>
      <c r="O195" s="72" t="s">
        <v>53</v>
      </c>
      <c r="P195" s="72" t="s">
        <v>53</v>
      </c>
      <c r="Q195" s="72" t="s">
        <v>53</v>
      </c>
      <c r="R195" s="72" t="s">
        <v>53</v>
      </c>
      <c r="S195" s="72" t="s">
        <v>53</v>
      </c>
      <c r="T195" s="72" t="s">
        <v>53</v>
      </c>
      <c r="U195" s="72" t="s">
        <v>53</v>
      </c>
      <c r="V195" s="72" t="s">
        <v>54</v>
      </c>
      <c r="W195" s="72" t="s">
        <v>54</v>
      </c>
      <c r="X195" s="72" t="s">
        <v>53</v>
      </c>
      <c r="Y195" s="72" t="s">
        <v>53</v>
      </c>
      <c r="Z195" s="72" t="s">
        <v>53</v>
      </c>
      <c r="AA195" s="72" t="s">
        <v>53</v>
      </c>
      <c r="AB195" s="72" t="s">
        <v>53</v>
      </c>
      <c r="AC195" s="72" t="s">
        <v>53</v>
      </c>
      <c r="AD195" s="72" t="s">
        <v>54</v>
      </c>
      <c r="AE195" s="72" t="s">
        <v>53</v>
      </c>
      <c r="AF195" s="72" t="s">
        <v>53</v>
      </c>
      <c r="AG195" s="72" t="s">
        <v>54</v>
      </c>
      <c r="AH195" s="44"/>
      <c r="AI195" s="43"/>
      <c r="AJ195" s="44"/>
      <c r="AK195" s="93" t="str">
        <f t="shared" si="229"/>
        <v>;</v>
      </c>
      <c r="AL195" s="75" t="str">
        <f t="shared" si="232"/>
        <v/>
      </c>
      <c r="AM195" s="55" t="e">
        <f>IF(AND(M195&lt;&gt;"",AK195&lt;&gt;""),VLOOKUP(M195&amp;AK195,'No Eliminar'!$P$3:$Q$27,2,FALSE),"")</f>
        <v>#N/A</v>
      </c>
      <c r="AN195" s="102"/>
      <c r="AO195" s="312"/>
      <c r="AP195" s="454"/>
      <c r="AQ195" s="56" t="str">
        <f t="shared" si="221"/>
        <v>Impacto</v>
      </c>
      <c r="AR195" s="45"/>
      <c r="AS195" s="54" t="str">
        <f t="shared" si="222"/>
        <v/>
      </c>
      <c r="AT195" s="45"/>
      <c r="AU195" s="54" t="str">
        <f t="shared" si="223"/>
        <v/>
      </c>
      <c r="AV195" s="58" t="e">
        <f t="shared" si="224"/>
        <v>#VALUE!</v>
      </c>
      <c r="AW195" s="45"/>
      <c r="AX195" s="45"/>
      <c r="AY195" s="45"/>
      <c r="AZ195" s="58" t="str">
        <f t="shared" si="225"/>
        <v/>
      </c>
      <c r="BA195" s="59" t="str">
        <f t="shared" si="226"/>
        <v>Muy Alta</v>
      </c>
      <c r="BB195" s="58" t="e">
        <f t="shared" si="227"/>
        <v>#VALUE!</v>
      </c>
      <c r="BC195" s="59" t="e">
        <f t="shared" si="228"/>
        <v>#VALUE!</v>
      </c>
      <c r="BD195" s="60" t="e">
        <f>IF(AND(BA195&lt;&gt;"",BC195&lt;&gt;""),VLOOKUP(BA195&amp;BC195,'No Eliminar'!$P$3:$Q$27,2,FALSE),"")</f>
        <v>#VALUE!</v>
      </c>
      <c r="BE195" s="45"/>
      <c r="BF195" s="47"/>
      <c r="BG195" s="47"/>
      <c r="BH195" s="47"/>
      <c r="BI195" s="47"/>
      <c r="BJ195" s="47"/>
      <c r="BK195" s="48"/>
      <c r="BL195" s="47"/>
    </row>
    <row r="196" spans="2:64" ht="50.25" thickTop="1" thickBot="1" x14ac:dyDescent="0.35">
      <c r="B196" s="42"/>
      <c r="C196" s="87" t="e">
        <f>VLOOKUP(B196,'No Eliminar'!B$3:D$18,2,FALSE)</f>
        <v>#N/A</v>
      </c>
      <c r="D196" s="87" t="e">
        <f>VLOOKUP(B196,'No Eliminar'!B$3:E$18,4,FALSE)</f>
        <v>#N/A</v>
      </c>
      <c r="E196" s="42"/>
      <c r="F196" s="134"/>
      <c r="G196" s="46"/>
      <c r="H196" s="43"/>
      <c r="I196" s="47"/>
      <c r="J196" s="47"/>
      <c r="K196" s="42"/>
      <c r="L196" s="43"/>
      <c r="M196" s="70" t="str">
        <f t="shared" si="230"/>
        <v>;</v>
      </c>
      <c r="N196" s="71" t="str">
        <f t="shared" si="231"/>
        <v/>
      </c>
      <c r="O196" s="72" t="s">
        <v>53</v>
      </c>
      <c r="P196" s="72" t="s">
        <v>53</v>
      </c>
      <c r="Q196" s="72" t="s">
        <v>53</v>
      </c>
      <c r="R196" s="72" t="s">
        <v>53</v>
      </c>
      <c r="S196" s="72" t="s">
        <v>53</v>
      </c>
      <c r="T196" s="72" t="s">
        <v>53</v>
      </c>
      <c r="U196" s="72" t="s">
        <v>53</v>
      </c>
      <c r="V196" s="72" t="s">
        <v>54</v>
      </c>
      <c r="W196" s="72" t="s">
        <v>54</v>
      </c>
      <c r="X196" s="72" t="s">
        <v>53</v>
      </c>
      <c r="Y196" s="72" t="s">
        <v>53</v>
      </c>
      <c r="Z196" s="72" t="s">
        <v>53</v>
      </c>
      <c r="AA196" s="72" t="s">
        <v>53</v>
      </c>
      <c r="AB196" s="72" t="s">
        <v>53</v>
      </c>
      <c r="AC196" s="72" t="s">
        <v>53</v>
      </c>
      <c r="AD196" s="72" t="s">
        <v>54</v>
      </c>
      <c r="AE196" s="72" t="s">
        <v>53</v>
      </c>
      <c r="AF196" s="72" t="s">
        <v>53</v>
      </c>
      <c r="AG196" s="72" t="s">
        <v>54</v>
      </c>
      <c r="AH196" s="44"/>
      <c r="AI196" s="43"/>
      <c r="AJ196" s="44"/>
      <c r="AK196" s="93" t="str">
        <f t="shared" si="229"/>
        <v>;</v>
      </c>
      <c r="AL196" s="75" t="str">
        <f t="shared" si="232"/>
        <v/>
      </c>
      <c r="AM196" s="55" t="e">
        <f>IF(AND(M196&lt;&gt;"",AK196&lt;&gt;""),VLOOKUP(M196&amp;AK196,'No Eliminar'!$P$3:$Q$27,2,FALSE),"")</f>
        <v>#N/A</v>
      </c>
      <c r="AN196" s="102"/>
      <c r="AO196" s="312"/>
      <c r="AP196" s="454"/>
      <c r="AQ196" s="56" t="str">
        <f t="shared" si="221"/>
        <v>Impacto</v>
      </c>
      <c r="AR196" s="45"/>
      <c r="AS196" s="54" t="str">
        <f t="shared" si="222"/>
        <v/>
      </c>
      <c r="AT196" s="45"/>
      <c r="AU196" s="54" t="str">
        <f t="shared" si="223"/>
        <v/>
      </c>
      <c r="AV196" s="58" t="e">
        <f t="shared" si="224"/>
        <v>#VALUE!</v>
      </c>
      <c r="AW196" s="45"/>
      <c r="AX196" s="45"/>
      <c r="AY196" s="45"/>
      <c r="AZ196" s="58" t="str">
        <f t="shared" si="225"/>
        <v/>
      </c>
      <c r="BA196" s="59" t="str">
        <f t="shared" si="226"/>
        <v>Muy Alta</v>
      </c>
      <c r="BB196" s="58" t="e">
        <f t="shared" si="227"/>
        <v>#VALUE!</v>
      </c>
      <c r="BC196" s="59" t="e">
        <f t="shared" si="228"/>
        <v>#VALUE!</v>
      </c>
      <c r="BD196" s="60" t="e">
        <f>IF(AND(BA196&lt;&gt;"",BC196&lt;&gt;""),VLOOKUP(BA196&amp;BC196,'No Eliminar'!$P$3:$Q$27,2,FALSE),"")</f>
        <v>#VALUE!</v>
      </c>
      <c r="BE196" s="45"/>
      <c r="BF196" s="47"/>
      <c r="BG196" s="47"/>
      <c r="BH196" s="47"/>
      <c r="BI196" s="47"/>
      <c r="BJ196" s="47"/>
      <c r="BK196" s="48"/>
      <c r="BL196" s="47"/>
    </row>
    <row r="197" spans="2:64" ht="50.25" thickTop="1" thickBot="1" x14ac:dyDescent="0.35">
      <c r="B197" s="42"/>
      <c r="C197" s="87" t="e">
        <f>VLOOKUP(B197,'No Eliminar'!B$3:D$18,2,FALSE)</f>
        <v>#N/A</v>
      </c>
      <c r="D197" s="87" t="e">
        <f>VLOOKUP(B197,'No Eliminar'!B$3:E$18,4,FALSE)</f>
        <v>#N/A</v>
      </c>
      <c r="E197" s="42"/>
      <c r="F197" s="134"/>
      <c r="G197" s="46"/>
      <c r="H197" s="43"/>
      <c r="I197" s="47"/>
      <c r="J197" s="47"/>
      <c r="K197" s="42"/>
      <c r="L197" s="43"/>
      <c r="M197" s="70" t="str">
        <f t="shared" si="230"/>
        <v>;</v>
      </c>
      <c r="N197" s="71" t="str">
        <f t="shared" si="231"/>
        <v/>
      </c>
      <c r="O197" s="72" t="s">
        <v>53</v>
      </c>
      <c r="P197" s="72" t="s">
        <v>53</v>
      </c>
      <c r="Q197" s="72" t="s">
        <v>53</v>
      </c>
      <c r="R197" s="72" t="s">
        <v>53</v>
      </c>
      <c r="S197" s="72" t="s">
        <v>53</v>
      </c>
      <c r="T197" s="72" t="s">
        <v>53</v>
      </c>
      <c r="U197" s="72" t="s">
        <v>53</v>
      </c>
      <c r="V197" s="72" t="s">
        <v>54</v>
      </c>
      <c r="W197" s="72" t="s">
        <v>54</v>
      </c>
      <c r="X197" s="72" t="s">
        <v>53</v>
      </c>
      <c r="Y197" s="72" t="s">
        <v>53</v>
      </c>
      <c r="Z197" s="72" t="s">
        <v>53</v>
      </c>
      <c r="AA197" s="72" t="s">
        <v>53</v>
      </c>
      <c r="AB197" s="72" t="s">
        <v>53</v>
      </c>
      <c r="AC197" s="72" t="s">
        <v>53</v>
      </c>
      <c r="AD197" s="72" t="s">
        <v>54</v>
      </c>
      <c r="AE197" s="72" t="s">
        <v>53</v>
      </c>
      <c r="AF197" s="72" t="s">
        <v>53</v>
      </c>
      <c r="AG197" s="72" t="s">
        <v>54</v>
      </c>
      <c r="AH197" s="44"/>
      <c r="AI197" s="43"/>
      <c r="AJ197" s="44"/>
      <c r="AK197" s="93" t="str">
        <f t="shared" si="229"/>
        <v>;</v>
      </c>
      <c r="AL197" s="75" t="str">
        <f t="shared" si="232"/>
        <v/>
      </c>
      <c r="AM197" s="55" t="e">
        <f>IF(AND(M197&lt;&gt;"",AK197&lt;&gt;""),VLOOKUP(M197&amp;AK197,'No Eliminar'!$P$3:$Q$27,2,FALSE),"")</f>
        <v>#N/A</v>
      </c>
      <c r="AN197" s="102"/>
      <c r="AO197" s="312"/>
      <c r="AP197" s="454"/>
      <c r="AQ197" s="56" t="str">
        <f t="shared" si="221"/>
        <v>Impacto</v>
      </c>
      <c r="AR197" s="45"/>
      <c r="AS197" s="54" t="str">
        <f t="shared" si="222"/>
        <v/>
      </c>
      <c r="AT197" s="45"/>
      <c r="AU197" s="54" t="str">
        <f t="shared" si="223"/>
        <v/>
      </c>
      <c r="AV197" s="58" t="e">
        <f t="shared" si="224"/>
        <v>#VALUE!</v>
      </c>
      <c r="AW197" s="45"/>
      <c r="AX197" s="45"/>
      <c r="AY197" s="45"/>
      <c r="AZ197" s="58" t="str">
        <f t="shared" si="225"/>
        <v/>
      </c>
      <c r="BA197" s="59" t="str">
        <f t="shared" si="226"/>
        <v>Muy Alta</v>
      </c>
      <c r="BB197" s="58" t="e">
        <f t="shared" si="227"/>
        <v>#VALUE!</v>
      </c>
      <c r="BC197" s="59" t="e">
        <f t="shared" si="228"/>
        <v>#VALUE!</v>
      </c>
      <c r="BD197" s="60" t="e">
        <f>IF(AND(BA197&lt;&gt;"",BC197&lt;&gt;""),VLOOKUP(BA197&amp;BC197,'No Eliminar'!$P$3:$Q$27,2,FALSE),"")</f>
        <v>#VALUE!</v>
      </c>
      <c r="BE197" s="45"/>
      <c r="BF197" s="47"/>
      <c r="BG197" s="47"/>
      <c r="BH197" s="47"/>
      <c r="BI197" s="47"/>
      <c r="BJ197" s="47"/>
      <c r="BK197" s="48"/>
      <c r="BL197" s="47"/>
    </row>
    <row r="198" spans="2:64" ht="50.25" thickTop="1" thickBot="1" x14ac:dyDescent="0.35">
      <c r="B198" s="42"/>
      <c r="C198" s="87" t="e">
        <f>VLOOKUP(B198,'No Eliminar'!B$3:D$18,2,FALSE)</f>
        <v>#N/A</v>
      </c>
      <c r="D198" s="87" t="e">
        <f>VLOOKUP(B198,'No Eliminar'!B$3:E$18,4,FALSE)</f>
        <v>#N/A</v>
      </c>
      <c r="E198" s="42"/>
      <c r="F198" s="134"/>
      <c r="G198" s="46"/>
      <c r="H198" s="43"/>
      <c r="I198" s="47"/>
      <c r="J198" s="47"/>
      <c r="K198" s="42"/>
      <c r="L198" s="43"/>
      <c r="M198" s="70" t="str">
        <f t="shared" si="230"/>
        <v>;</v>
      </c>
      <c r="N198" s="71" t="str">
        <f t="shared" si="231"/>
        <v/>
      </c>
      <c r="O198" s="72" t="s">
        <v>53</v>
      </c>
      <c r="P198" s="72" t="s">
        <v>53</v>
      </c>
      <c r="Q198" s="72" t="s">
        <v>53</v>
      </c>
      <c r="R198" s="72" t="s">
        <v>53</v>
      </c>
      <c r="S198" s="72" t="s">
        <v>53</v>
      </c>
      <c r="T198" s="72" t="s">
        <v>53</v>
      </c>
      <c r="U198" s="72" t="s">
        <v>53</v>
      </c>
      <c r="V198" s="72" t="s">
        <v>54</v>
      </c>
      <c r="W198" s="72" t="s">
        <v>54</v>
      </c>
      <c r="X198" s="72" t="s">
        <v>53</v>
      </c>
      <c r="Y198" s="72" t="s">
        <v>53</v>
      </c>
      <c r="Z198" s="72" t="s">
        <v>53</v>
      </c>
      <c r="AA198" s="72" t="s">
        <v>53</v>
      </c>
      <c r="AB198" s="72" t="s">
        <v>53</v>
      </c>
      <c r="AC198" s="72" t="s">
        <v>53</v>
      </c>
      <c r="AD198" s="72" t="s">
        <v>54</v>
      </c>
      <c r="AE198" s="72" t="s">
        <v>53</v>
      </c>
      <c r="AF198" s="72" t="s">
        <v>53</v>
      </c>
      <c r="AG198" s="72" t="s">
        <v>54</v>
      </c>
      <c r="AH198" s="44"/>
      <c r="AI198" s="43"/>
      <c r="AJ198" s="44"/>
      <c r="AK198" s="93" t="str">
        <f t="shared" si="229"/>
        <v>;</v>
      </c>
      <c r="AL198" s="75" t="str">
        <f t="shared" si="232"/>
        <v/>
      </c>
      <c r="AM198" s="55" t="e">
        <f>IF(AND(M198&lt;&gt;"",AK198&lt;&gt;""),VLOOKUP(M198&amp;AK198,'No Eliminar'!$P$3:$Q$27,2,FALSE),"")</f>
        <v>#N/A</v>
      </c>
      <c r="AN198" s="102"/>
      <c r="AO198" s="312"/>
      <c r="AP198" s="454"/>
      <c r="AQ198" s="56" t="str">
        <f t="shared" si="221"/>
        <v>Impacto</v>
      </c>
      <c r="AR198" s="45"/>
      <c r="AS198" s="54" t="str">
        <f t="shared" si="222"/>
        <v/>
      </c>
      <c r="AT198" s="45"/>
      <c r="AU198" s="54" t="str">
        <f t="shared" si="223"/>
        <v/>
      </c>
      <c r="AV198" s="58" t="e">
        <f t="shared" si="224"/>
        <v>#VALUE!</v>
      </c>
      <c r="AW198" s="45"/>
      <c r="AX198" s="45"/>
      <c r="AY198" s="45"/>
      <c r="AZ198" s="58" t="str">
        <f t="shared" si="225"/>
        <v/>
      </c>
      <c r="BA198" s="59" t="str">
        <f t="shared" si="226"/>
        <v>Muy Alta</v>
      </c>
      <c r="BB198" s="58" t="e">
        <f t="shared" si="227"/>
        <v>#VALUE!</v>
      </c>
      <c r="BC198" s="59" t="e">
        <f t="shared" si="228"/>
        <v>#VALUE!</v>
      </c>
      <c r="BD198" s="60" t="e">
        <f>IF(AND(BA198&lt;&gt;"",BC198&lt;&gt;""),VLOOKUP(BA198&amp;BC198,'No Eliminar'!$P$3:$Q$27,2,FALSE),"")</f>
        <v>#VALUE!</v>
      </c>
      <c r="BE198" s="45"/>
      <c r="BF198" s="47"/>
      <c r="BG198" s="47"/>
      <c r="BH198" s="47"/>
      <c r="BI198" s="47"/>
      <c r="BJ198" s="47"/>
      <c r="BK198" s="48"/>
      <c r="BL198" s="47"/>
    </row>
    <row r="199" spans="2:64" ht="50.25" thickTop="1" thickBot="1" x14ac:dyDescent="0.35">
      <c r="B199" s="42"/>
      <c r="C199" s="87" t="e">
        <f>VLOOKUP(B199,'No Eliminar'!B$3:D$18,2,FALSE)</f>
        <v>#N/A</v>
      </c>
      <c r="D199" s="87" t="e">
        <f>VLOOKUP(B199,'No Eliminar'!B$3:E$18,4,FALSE)</f>
        <v>#N/A</v>
      </c>
      <c r="E199" s="42"/>
      <c r="F199" s="134"/>
      <c r="G199" s="46"/>
      <c r="H199" s="43"/>
      <c r="I199" s="47"/>
      <c r="J199" s="47"/>
      <c r="K199" s="42"/>
      <c r="L199" s="43"/>
      <c r="M199" s="70" t="str">
        <f t="shared" si="230"/>
        <v>;</v>
      </c>
      <c r="N199" s="71" t="str">
        <f t="shared" si="231"/>
        <v/>
      </c>
      <c r="O199" s="72" t="s">
        <v>53</v>
      </c>
      <c r="P199" s="72" t="s">
        <v>53</v>
      </c>
      <c r="Q199" s="72" t="s">
        <v>53</v>
      </c>
      <c r="R199" s="72" t="s">
        <v>53</v>
      </c>
      <c r="S199" s="72" t="s">
        <v>53</v>
      </c>
      <c r="T199" s="72" t="s">
        <v>53</v>
      </c>
      <c r="U199" s="72" t="s">
        <v>53</v>
      </c>
      <c r="V199" s="72" t="s">
        <v>54</v>
      </c>
      <c r="W199" s="72" t="s">
        <v>54</v>
      </c>
      <c r="X199" s="72" t="s">
        <v>53</v>
      </c>
      <c r="Y199" s="72" t="s">
        <v>53</v>
      </c>
      <c r="Z199" s="72" t="s">
        <v>53</v>
      </c>
      <c r="AA199" s="72" t="s">
        <v>53</v>
      </c>
      <c r="AB199" s="72" t="s">
        <v>53</v>
      </c>
      <c r="AC199" s="72" t="s">
        <v>53</v>
      </c>
      <c r="AD199" s="72" t="s">
        <v>54</v>
      </c>
      <c r="AE199" s="72" t="s">
        <v>53</v>
      </c>
      <c r="AF199" s="72" t="s">
        <v>53</v>
      </c>
      <c r="AG199" s="72" t="s">
        <v>54</v>
      </c>
      <c r="AH199" s="44"/>
      <c r="AI199" s="43"/>
      <c r="AJ199" s="44"/>
      <c r="AK199" s="93" t="str">
        <f t="shared" si="229"/>
        <v>;</v>
      </c>
      <c r="AL199" s="75" t="str">
        <f t="shared" si="232"/>
        <v/>
      </c>
      <c r="AM199" s="55" t="e">
        <f>IF(AND(M199&lt;&gt;"",AK199&lt;&gt;""),VLOOKUP(M199&amp;AK199,'No Eliminar'!$P$3:$Q$27,2,FALSE),"")</f>
        <v>#N/A</v>
      </c>
      <c r="AN199" s="102"/>
      <c r="AO199" s="312"/>
      <c r="AP199" s="454"/>
      <c r="AQ199" s="56" t="str">
        <f t="shared" si="221"/>
        <v>Impacto</v>
      </c>
      <c r="AR199" s="45"/>
      <c r="AS199" s="54" t="str">
        <f t="shared" si="222"/>
        <v/>
      </c>
      <c r="AT199" s="45"/>
      <c r="AU199" s="54" t="str">
        <f t="shared" si="223"/>
        <v/>
      </c>
      <c r="AV199" s="58" t="e">
        <f t="shared" si="224"/>
        <v>#VALUE!</v>
      </c>
      <c r="AW199" s="45"/>
      <c r="AX199" s="45"/>
      <c r="AY199" s="45"/>
      <c r="AZ199" s="58" t="str">
        <f t="shared" si="225"/>
        <v/>
      </c>
      <c r="BA199" s="59" t="str">
        <f t="shared" si="226"/>
        <v>Muy Alta</v>
      </c>
      <c r="BB199" s="58" t="e">
        <f t="shared" si="227"/>
        <v>#VALUE!</v>
      </c>
      <c r="BC199" s="59" t="e">
        <f t="shared" si="228"/>
        <v>#VALUE!</v>
      </c>
      <c r="BD199" s="60" t="e">
        <f>IF(AND(BA199&lt;&gt;"",BC199&lt;&gt;""),VLOOKUP(BA199&amp;BC199,'No Eliminar'!$P$3:$Q$27,2,FALSE),"")</f>
        <v>#VALUE!</v>
      </c>
      <c r="BE199" s="45"/>
      <c r="BF199" s="47"/>
      <c r="BG199" s="47"/>
      <c r="BH199" s="47"/>
      <c r="BI199" s="47"/>
      <c r="BJ199" s="47"/>
      <c r="BK199" s="48"/>
      <c r="BL199" s="47"/>
    </row>
    <row r="200" spans="2:64" ht="50.25" thickTop="1" thickBot="1" x14ac:dyDescent="0.35">
      <c r="B200" s="42"/>
      <c r="C200" s="87" t="e">
        <f>VLOOKUP(B200,'No Eliminar'!B$3:D$18,2,FALSE)</f>
        <v>#N/A</v>
      </c>
      <c r="D200" s="87" t="e">
        <f>VLOOKUP(B200,'No Eliminar'!B$3:E$18,4,FALSE)</f>
        <v>#N/A</v>
      </c>
      <c r="E200" s="42"/>
      <c r="F200" s="134"/>
      <c r="G200" s="46"/>
      <c r="H200" s="43"/>
      <c r="I200" s="47"/>
      <c r="J200" s="47"/>
      <c r="K200" s="42"/>
      <c r="L200" s="43"/>
      <c r="M200" s="70" t="str">
        <f t="shared" si="230"/>
        <v>;</v>
      </c>
      <c r="N200" s="71" t="str">
        <f t="shared" si="231"/>
        <v/>
      </c>
      <c r="O200" s="72" t="s">
        <v>53</v>
      </c>
      <c r="P200" s="72" t="s">
        <v>53</v>
      </c>
      <c r="Q200" s="72" t="s">
        <v>53</v>
      </c>
      <c r="R200" s="72" t="s">
        <v>53</v>
      </c>
      <c r="S200" s="72" t="s">
        <v>53</v>
      </c>
      <c r="T200" s="72" t="s">
        <v>53</v>
      </c>
      <c r="U200" s="72" t="s">
        <v>53</v>
      </c>
      <c r="V200" s="72" t="s">
        <v>54</v>
      </c>
      <c r="W200" s="72" t="s">
        <v>54</v>
      </c>
      <c r="X200" s="72" t="s">
        <v>53</v>
      </c>
      <c r="Y200" s="72" t="s">
        <v>53</v>
      </c>
      <c r="Z200" s="72" t="s">
        <v>53</v>
      </c>
      <c r="AA200" s="72" t="s">
        <v>53</v>
      </c>
      <c r="AB200" s="72" t="s">
        <v>53</v>
      </c>
      <c r="AC200" s="72" t="s">
        <v>53</v>
      </c>
      <c r="AD200" s="72" t="s">
        <v>54</v>
      </c>
      <c r="AE200" s="72" t="s">
        <v>53</v>
      </c>
      <c r="AF200" s="72" t="s">
        <v>53</v>
      </c>
      <c r="AG200" s="72" t="s">
        <v>54</v>
      </c>
      <c r="AH200" s="44"/>
      <c r="AI200" s="43"/>
      <c r="AJ200" s="44"/>
      <c r="AK200" s="93" t="str">
        <f t="shared" si="229"/>
        <v>;</v>
      </c>
      <c r="AL200" s="75" t="str">
        <f t="shared" si="232"/>
        <v/>
      </c>
      <c r="AM200" s="55" t="e">
        <f>IF(AND(M200&lt;&gt;"",AK200&lt;&gt;""),VLOOKUP(M200&amp;AK200,'No Eliminar'!$P$3:$Q$27,2,FALSE),"")</f>
        <v>#N/A</v>
      </c>
      <c r="AN200" s="102"/>
      <c r="AO200" s="312"/>
      <c r="AP200" s="454"/>
      <c r="AQ200" s="56" t="str">
        <f t="shared" si="221"/>
        <v>Impacto</v>
      </c>
      <c r="AR200" s="45"/>
      <c r="AS200" s="54" t="str">
        <f t="shared" si="222"/>
        <v/>
      </c>
      <c r="AT200" s="45"/>
      <c r="AU200" s="54" t="str">
        <f t="shared" si="223"/>
        <v/>
      </c>
      <c r="AV200" s="58" t="e">
        <f t="shared" si="224"/>
        <v>#VALUE!</v>
      </c>
      <c r="AW200" s="45"/>
      <c r="AX200" s="45"/>
      <c r="AY200" s="45"/>
      <c r="AZ200" s="58" t="str">
        <f t="shared" si="225"/>
        <v/>
      </c>
      <c r="BA200" s="59" t="str">
        <f t="shared" si="226"/>
        <v>Muy Alta</v>
      </c>
      <c r="BB200" s="58" t="e">
        <f t="shared" si="227"/>
        <v>#VALUE!</v>
      </c>
      <c r="BC200" s="59" t="e">
        <f t="shared" si="228"/>
        <v>#VALUE!</v>
      </c>
      <c r="BD200" s="60" t="e">
        <f>IF(AND(BA200&lt;&gt;"",BC200&lt;&gt;""),VLOOKUP(BA200&amp;BC200,'No Eliminar'!$P$3:$Q$27,2,FALSE),"")</f>
        <v>#VALUE!</v>
      </c>
      <c r="BE200" s="45"/>
      <c r="BF200" s="47"/>
      <c r="BG200" s="47"/>
      <c r="BH200" s="47"/>
      <c r="BI200" s="47"/>
      <c r="BJ200" s="47"/>
      <c r="BK200" s="48"/>
      <c r="BL200" s="47"/>
    </row>
    <row r="201" spans="2:64" ht="50.25" thickTop="1" thickBot="1" x14ac:dyDescent="0.35">
      <c r="B201" s="42"/>
      <c r="C201" s="87" t="e">
        <f>VLOOKUP(B201,'No Eliminar'!B$3:D$18,2,FALSE)</f>
        <v>#N/A</v>
      </c>
      <c r="D201" s="87" t="e">
        <f>VLOOKUP(B201,'No Eliminar'!B$3:E$18,4,FALSE)</f>
        <v>#N/A</v>
      </c>
      <c r="E201" s="42"/>
      <c r="F201" s="134"/>
      <c r="G201" s="46"/>
      <c r="H201" s="43"/>
      <c r="I201" s="47"/>
      <c r="J201" s="47"/>
      <c r="K201" s="42"/>
      <c r="L201" s="43"/>
      <c r="M201" s="70" t="str">
        <f t="shared" si="230"/>
        <v>;</v>
      </c>
      <c r="N201" s="71" t="str">
        <f t="shared" si="231"/>
        <v/>
      </c>
      <c r="O201" s="72" t="s">
        <v>53</v>
      </c>
      <c r="P201" s="72" t="s">
        <v>53</v>
      </c>
      <c r="Q201" s="72" t="s">
        <v>53</v>
      </c>
      <c r="R201" s="72" t="s">
        <v>53</v>
      </c>
      <c r="S201" s="72" t="s">
        <v>53</v>
      </c>
      <c r="T201" s="72" t="s">
        <v>53</v>
      </c>
      <c r="U201" s="72" t="s">
        <v>53</v>
      </c>
      <c r="V201" s="72" t="s">
        <v>54</v>
      </c>
      <c r="W201" s="72" t="s">
        <v>54</v>
      </c>
      <c r="X201" s="72" t="s">
        <v>53</v>
      </c>
      <c r="Y201" s="72" t="s">
        <v>53</v>
      </c>
      <c r="Z201" s="72" t="s">
        <v>53</v>
      </c>
      <c r="AA201" s="72" t="s">
        <v>53</v>
      </c>
      <c r="AB201" s="72" t="s">
        <v>53</v>
      </c>
      <c r="AC201" s="72" t="s">
        <v>53</v>
      </c>
      <c r="AD201" s="72" t="s">
        <v>54</v>
      </c>
      <c r="AE201" s="72" t="s">
        <v>53</v>
      </c>
      <c r="AF201" s="72" t="s">
        <v>53</v>
      </c>
      <c r="AG201" s="72" t="s">
        <v>54</v>
      </c>
      <c r="AH201" s="44"/>
      <c r="AI201" s="43"/>
      <c r="AJ201" s="44"/>
      <c r="AK201" s="93" t="str">
        <f t="shared" si="229"/>
        <v>;</v>
      </c>
      <c r="AL201" s="75" t="str">
        <f t="shared" si="232"/>
        <v/>
      </c>
      <c r="AM201" s="55" t="e">
        <f>IF(AND(M201&lt;&gt;"",AK201&lt;&gt;""),VLOOKUP(M201&amp;AK201,'No Eliminar'!$P$3:$Q$27,2,FALSE),"")</f>
        <v>#N/A</v>
      </c>
      <c r="AN201" s="102"/>
      <c r="AO201" s="312"/>
      <c r="AP201" s="454"/>
      <c r="AQ201" s="56" t="str">
        <f t="shared" si="221"/>
        <v>Impacto</v>
      </c>
      <c r="AR201" s="45"/>
      <c r="AS201" s="54" t="str">
        <f t="shared" si="222"/>
        <v/>
      </c>
      <c r="AT201" s="45"/>
      <c r="AU201" s="54" t="str">
        <f t="shared" si="223"/>
        <v/>
      </c>
      <c r="AV201" s="58" t="e">
        <f t="shared" si="224"/>
        <v>#VALUE!</v>
      </c>
      <c r="AW201" s="45"/>
      <c r="AX201" s="45"/>
      <c r="AY201" s="45"/>
      <c r="AZ201" s="58" t="str">
        <f t="shared" si="225"/>
        <v/>
      </c>
      <c r="BA201" s="59" t="str">
        <f t="shared" si="226"/>
        <v>Muy Alta</v>
      </c>
      <c r="BB201" s="58" t="e">
        <f t="shared" si="227"/>
        <v>#VALUE!</v>
      </c>
      <c r="BC201" s="59" t="e">
        <f t="shared" si="228"/>
        <v>#VALUE!</v>
      </c>
      <c r="BD201" s="60" t="e">
        <f>IF(AND(BA201&lt;&gt;"",BC201&lt;&gt;""),VLOOKUP(BA201&amp;BC201,'No Eliminar'!$P$3:$Q$27,2,FALSE),"")</f>
        <v>#VALUE!</v>
      </c>
      <c r="BE201" s="45"/>
      <c r="BF201" s="47"/>
      <c r="BG201" s="47"/>
      <c r="BH201" s="47"/>
      <c r="BI201" s="47"/>
      <c r="BJ201" s="47"/>
      <c r="BK201" s="48"/>
      <c r="BL201" s="47"/>
    </row>
    <row r="202" spans="2:64" ht="50.25" thickTop="1" thickBot="1" x14ac:dyDescent="0.35">
      <c r="B202" s="42"/>
      <c r="C202" s="87" t="e">
        <f>VLOOKUP(B202,'No Eliminar'!B$3:D$18,2,FALSE)</f>
        <v>#N/A</v>
      </c>
      <c r="D202" s="87" t="e">
        <f>VLOOKUP(B202,'No Eliminar'!B$3:E$18,4,FALSE)</f>
        <v>#N/A</v>
      </c>
      <c r="E202" s="42"/>
      <c r="F202" s="134"/>
      <c r="G202" s="46"/>
      <c r="H202" s="43"/>
      <c r="I202" s="47"/>
      <c r="J202" s="47"/>
      <c r="K202" s="42"/>
      <c r="L202" s="43"/>
      <c r="M202" s="70" t="str">
        <f t="shared" si="230"/>
        <v>;</v>
      </c>
      <c r="N202" s="71" t="str">
        <f t="shared" si="231"/>
        <v/>
      </c>
      <c r="O202" s="72" t="s">
        <v>53</v>
      </c>
      <c r="P202" s="72" t="s">
        <v>53</v>
      </c>
      <c r="Q202" s="72" t="s">
        <v>53</v>
      </c>
      <c r="R202" s="72" t="s">
        <v>53</v>
      </c>
      <c r="S202" s="72" t="s">
        <v>53</v>
      </c>
      <c r="T202" s="72" t="s">
        <v>53</v>
      </c>
      <c r="U202" s="72" t="s">
        <v>53</v>
      </c>
      <c r="V202" s="72" t="s">
        <v>54</v>
      </c>
      <c r="W202" s="72" t="s">
        <v>54</v>
      </c>
      <c r="X202" s="72" t="s">
        <v>53</v>
      </c>
      <c r="Y202" s="72" t="s">
        <v>53</v>
      </c>
      <c r="Z202" s="72" t="s">
        <v>53</v>
      </c>
      <c r="AA202" s="72" t="s">
        <v>53</v>
      </c>
      <c r="AB202" s="72" t="s">
        <v>53</v>
      </c>
      <c r="AC202" s="72" t="s">
        <v>53</v>
      </c>
      <c r="AD202" s="72" t="s">
        <v>54</v>
      </c>
      <c r="AE202" s="72" t="s">
        <v>53</v>
      </c>
      <c r="AF202" s="72" t="s">
        <v>53</v>
      </c>
      <c r="AG202" s="72" t="s">
        <v>54</v>
      </c>
      <c r="AH202" s="44"/>
      <c r="AI202" s="43"/>
      <c r="AJ202" s="44"/>
      <c r="AK202" s="93" t="str">
        <f t="shared" si="229"/>
        <v>;</v>
      </c>
      <c r="AL202" s="75" t="str">
        <f t="shared" si="232"/>
        <v/>
      </c>
      <c r="AM202" s="55" t="e">
        <f>IF(AND(M202&lt;&gt;"",AK202&lt;&gt;""),VLOOKUP(M202&amp;AK202,'No Eliminar'!$P$3:$Q$27,2,FALSE),"")</f>
        <v>#N/A</v>
      </c>
      <c r="AN202" s="102"/>
      <c r="AO202" s="312"/>
      <c r="AP202" s="454"/>
      <c r="AQ202" s="56" t="str">
        <f t="shared" si="221"/>
        <v>Impacto</v>
      </c>
      <c r="AR202" s="45"/>
      <c r="AS202" s="54" t="str">
        <f t="shared" si="222"/>
        <v/>
      </c>
      <c r="AT202" s="45"/>
      <c r="AU202" s="54" t="str">
        <f t="shared" si="223"/>
        <v/>
      </c>
      <c r="AV202" s="58" t="e">
        <f t="shared" si="224"/>
        <v>#VALUE!</v>
      </c>
      <c r="AW202" s="45"/>
      <c r="AX202" s="45"/>
      <c r="AY202" s="45"/>
      <c r="AZ202" s="58" t="str">
        <f t="shared" si="225"/>
        <v/>
      </c>
      <c r="BA202" s="59" t="str">
        <f t="shared" si="226"/>
        <v>Muy Alta</v>
      </c>
      <c r="BB202" s="58" t="e">
        <f t="shared" si="227"/>
        <v>#VALUE!</v>
      </c>
      <c r="BC202" s="59" t="e">
        <f t="shared" si="228"/>
        <v>#VALUE!</v>
      </c>
      <c r="BD202" s="60" t="e">
        <f>IF(AND(BA202&lt;&gt;"",BC202&lt;&gt;""),VLOOKUP(BA202&amp;BC202,'No Eliminar'!$P$3:$Q$27,2,FALSE),"")</f>
        <v>#VALUE!</v>
      </c>
      <c r="BE202" s="45"/>
      <c r="BF202" s="47"/>
      <c r="BG202" s="47"/>
      <c r="BH202" s="47"/>
      <c r="BI202" s="47"/>
      <c r="BJ202" s="47"/>
      <c r="BK202" s="48"/>
      <c r="BL202" s="47"/>
    </row>
    <row r="203" spans="2:64" ht="50.25" thickTop="1" thickBot="1" x14ac:dyDescent="0.35">
      <c r="B203" s="42"/>
      <c r="C203" s="87" t="e">
        <f>VLOOKUP(B203,'No Eliminar'!B$3:D$18,2,FALSE)</f>
        <v>#N/A</v>
      </c>
      <c r="D203" s="87" t="e">
        <f>VLOOKUP(B203,'No Eliminar'!B$3:E$18,4,FALSE)</f>
        <v>#N/A</v>
      </c>
      <c r="E203" s="42"/>
      <c r="F203" s="134"/>
      <c r="G203" s="46"/>
      <c r="H203" s="43"/>
      <c r="I203" s="47"/>
      <c r="J203" s="47"/>
      <c r="K203" s="42"/>
      <c r="L203" s="43"/>
      <c r="M203" s="70" t="str">
        <f t="shared" si="230"/>
        <v>;</v>
      </c>
      <c r="N203" s="71" t="str">
        <f t="shared" si="231"/>
        <v/>
      </c>
      <c r="O203" s="72" t="s">
        <v>53</v>
      </c>
      <c r="P203" s="72" t="s">
        <v>53</v>
      </c>
      <c r="Q203" s="72" t="s">
        <v>53</v>
      </c>
      <c r="R203" s="72" t="s">
        <v>53</v>
      </c>
      <c r="S203" s="72" t="s">
        <v>53</v>
      </c>
      <c r="T203" s="72" t="s">
        <v>53</v>
      </c>
      <c r="U203" s="72" t="s">
        <v>53</v>
      </c>
      <c r="V203" s="72" t="s">
        <v>54</v>
      </c>
      <c r="W203" s="72" t="s">
        <v>54</v>
      </c>
      <c r="X203" s="72" t="s">
        <v>53</v>
      </c>
      <c r="Y203" s="72" t="s">
        <v>53</v>
      </c>
      <c r="Z203" s="72" t="s">
        <v>53</v>
      </c>
      <c r="AA203" s="72" t="s">
        <v>53</v>
      </c>
      <c r="AB203" s="72" t="s">
        <v>53</v>
      </c>
      <c r="AC203" s="72" t="s">
        <v>53</v>
      </c>
      <c r="AD203" s="72" t="s">
        <v>54</v>
      </c>
      <c r="AE203" s="72" t="s">
        <v>53</v>
      </c>
      <c r="AF203" s="72" t="s">
        <v>53</v>
      </c>
      <c r="AG203" s="72" t="s">
        <v>54</v>
      </c>
      <c r="AH203" s="44"/>
      <c r="AI203" s="43"/>
      <c r="AJ203" s="44"/>
      <c r="AK203" s="93" t="str">
        <f t="shared" si="229"/>
        <v>;</v>
      </c>
      <c r="AL203" s="75" t="str">
        <f t="shared" si="232"/>
        <v/>
      </c>
      <c r="AM203" s="55" t="e">
        <f>IF(AND(M203&lt;&gt;"",AK203&lt;&gt;""),VLOOKUP(M203&amp;AK203,'No Eliminar'!$P$3:$Q$27,2,FALSE),"")</f>
        <v>#N/A</v>
      </c>
      <c r="AN203" s="102"/>
      <c r="AO203" s="312"/>
      <c r="AP203" s="454"/>
      <c r="AQ203" s="56" t="str">
        <f t="shared" si="221"/>
        <v>Impacto</v>
      </c>
      <c r="AR203" s="45"/>
      <c r="AS203" s="54" t="str">
        <f t="shared" si="222"/>
        <v/>
      </c>
      <c r="AT203" s="45"/>
      <c r="AU203" s="54" t="str">
        <f t="shared" si="223"/>
        <v/>
      </c>
      <c r="AV203" s="58" t="e">
        <f t="shared" si="224"/>
        <v>#VALUE!</v>
      </c>
      <c r="AW203" s="45"/>
      <c r="AX203" s="45"/>
      <c r="AY203" s="45"/>
      <c r="AZ203" s="58" t="str">
        <f t="shared" si="225"/>
        <v/>
      </c>
      <c r="BA203" s="59" t="str">
        <f t="shared" si="226"/>
        <v>Muy Alta</v>
      </c>
      <c r="BB203" s="58" t="e">
        <f t="shared" si="227"/>
        <v>#VALUE!</v>
      </c>
      <c r="BC203" s="59" t="e">
        <f t="shared" si="228"/>
        <v>#VALUE!</v>
      </c>
      <c r="BD203" s="60" t="e">
        <f>IF(AND(BA203&lt;&gt;"",BC203&lt;&gt;""),VLOOKUP(BA203&amp;BC203,'No Eliminar'!$P$3:$Q$27,2,FALSE),"")</f>
        <v>#VALUE!</v>
      </c>
      <c r="BE203" s="45"/>
      <c r="BF203" s="47"/>
      <c r="BG203" s="47"/>
      <c r="BH203" s="47"/>
      <c r="BI203" s="47"/>
      <c r="BJ203" s="47"/>
      <c r="BK203" s="48"/>
      <c r="BL203" s="47"/>
    </row>
    <row r="204" spans="2:64" ht="50.25" thickTop="1" thickBot="1" x14ac:dyDescent="0.35">
      <c r="B204" s="42"/>
      <c r="C204" s="87" t="e">
        <f>VLOOKUP(B204,'No Eliminar'!B$3:D$18,2,FALSE)</f>
        <v>#N/A</v>
      </c>
      <c r="D204" s="87" t="e">
        <f>VLOOKUP(B204,'No Eliminar'!B$3:E$18,4,FALSE)</f>
        <v>#N/A</v>
      </c>
      <c r="E204" s="42"/>
      <c r="F204" s="134"/>
      <c r="G204" s="46"/>
      <c r="H204" s="43"/>
      <c r="I204" s="47"/>
      <c r="J204" s="47"/>
      <c r="K204" s="42"/>
      <c r="L204" s="43"/>
      <c r="M204" s="70" t="str">
        <f t="shared" si="230"/>
        <v>;</v>
      </c>
      <c r="N204" s="71" t="str">
        <f t="shared" si="231"/>
        <v/>
      </c>
      <c r="O204" s="72" t="s">
        <v>53</v>
      </c>
      <c r="P204" s="72" t="s">
        <v>53</v>
      </c>
      <c r="Q204" s="72" t="s">
        <v>53</v>
      </c>
      <c r="R204" s="72" t="s">
        <v>53</v>
      </c>
      <c r="S204" s="72" t="s">
        <v>53</v>
      </c>
      <c r="T204" s="72" t="s">
        <v>53</v>
      </c>
      <c r="U204" s="72" t="s">
        <v>53</v>
      </c>
      <c r="V204" s="72" t="s">
        <v>54</v>
      </c>
      <c r="W204" s="72" t="s">
        <v>54</v>
      </c>
      <c r="X204" s="72" t="s">
        <v>53</v>
      </c>
      <c r="Y204" s="72" t="s">
        <v>53</v>
      </c>
      <c r="Z204" s="72" t="s">
        <v>53</v>
      </c>
      <c r="AA204" s="72" t="s">
        <v>53</v>
      </c>
      <c r="AB204" s="72" t="s">
        <v>53</v>
      </c>
      <c r="AC204" s="72" t="s">
        <v>53</v>
      </c>
      <c r="AD204" s="72" t="s">
        <v>54</v>
      </c>
      <c r="AE204" s="72" t="s">
        <v>53</v>
      </c>
      <c r="AF204" s="72" t="s">
        <v>53</v>
      </c>
      <c r="AG204" s="72" t="s">
        <v>54</v>
      </c>
      <c r="AH204" s="44"/>
      <c r="AI204" s="43"/>
      <c r="AJ204" s="44"/>
      <c r="AK204" s="93" t="str">
        <f t="shared" si="229"/>
        <v>;</v>
      </c>
      <c r="AL204" s="75" t="str">
        <f t="shared" si="232"/>
        <v/>
      </c>
      <c r="AM204" s="55" t="e">
        <f>IF(AND(M204&lt;&gt;"",AK204&lt;&gt;""),VLOOKUP(M204&amp;AK204,'No Eliminar'!$P$3:$Q$27,2,FALSE),"")</f>
        <v>#N/A</v>
      </c>
      <c r="AN204" s="102"/>
      <c r="AO204" s="312"/>
      <c r="AP204" s="454"/>
      <c r="AQ204" s="56" t="str">
        <f t="shared" si="221"/>
        <v>Impacto</v>
      </c>
      <c r="AR204" s="45"/>
      <c r="AS204" s="54" t="str">
        <f t="shared" si="222"/>
        <v/>
      </c>
      <c r="AT204" s="45"/>
      <c r="AU204" s="54" t="str">
        <f t="shared" si="223"/>
        <v/>
      </c>
      <c r="AV204" s="58" t="e">
        <f t="shared" si="224"/>
        <v>#VALUE!</v>
      </c>
      <c r="AW204" s="45"/>
      <c r="AX204" s="45"/>
      <c r="AY204" s="45"/>
      <c r="AZ204" s="58" t="str">
        <f t="shared" si="225"/>
        <v/>
      </c>
      <c r="BA204" s="59" t="str">
        <f t="shared" si="226"/>
        <v>Muy Alta</v>
      </c>
      <c r="BB204" s="58" t="e">
        <f t="shared" si="227"/>
        <v>#VALUE!</v>
      </c>
      <c r="BC204" s="59" t="e">
        <f t="shared" si="228"/>
        <v>#VALUE!</v>
      </c>
      <c r="BD204" s="60" t="e">
        <f>IF(AND(BA204&lt;&gt;"",BC204&lt;&gt;""),VLOOKUP(BA204&amp;BC204,'No Eliminar'!$P$3:$Q$27,2,FALSE),"")</f>
        <v>#VALUE!</v>
      </c>
      <c r="BE204" s="45"/>
      <c r="BF204" s="47"/>
      <c r="BG204" s="47"/>
      <c r="BH204" s="47"/>
      <c r="BI204" s="47"/>
      <c r="BJ204" s="47"/>
      <c r="BK204" s="48"/>
      <c r="BL204" s="47"/>
    </row>
    <row r="205" spans="2:64" ht="50.25" thickTop="1" thickBot="1" x14ac:dyDescent="0.35">
      <c r="B205" s="42"/>
      <c r="C205" s="87" t="e">
        <f>VLOOKUP(B205,'No Eliminar'!B$3:D$18,2,FALSE)</f>
        <v>#N/A</v>
      </c>
      <c r="D205" s="87" t="e">
        <f>VLOOKUP(B205,'No Eliminar'!B$3:E$18,4,FALSE)</f>
        <v>#N/A</v>
      </c>
      <c r="E205" s="42"/>
      <c r="F205" s="134"/>
      <c r="G205" s="46"/>
      <c r="H205" s="43"/>
      <c r="I205" s="47"/>
      <c r="J205" s="47"/>
      <c r="K205" s="42"/>
      <c r="L205" s="43"/>
      <c r="M205" s="70" t="str">
        <f t="shared" si="230"/>
        <v>;</v>
      </c>
      <c r="N205" s="71" t="str">
        <f t="shared" si="231"/>
        <v/>
      </c>
      <c r="O205" s="72" t="s">
        <v>53</v>
      </c>
      <c r="P205" s="72" t="s">
        <v>53</v>
      </c>
      <c r="Q205" s="72" t="s">
        <v>53</v>
      </c>
      <c r="R205" s="72" t="s">
        <v>53</v>
      </c>
      <c r="S205" s="72" t="s">
        <v>53</v>
      </c>
      <c r="T205" s="72" t="s">
        <v>53</v>
      </c>
      <c r="U205" s="72" t="s">
        <v>53</v>
      </c>
      <c r="V205" s="72" t="s">
        <v>54</v>
      </c>
      <c r="W205" s="72" t="s">
        <v>54</v>
      </c>
      <c r="X205" s="72" t="s">
        <v>53</v>
      </c>
      <c r="Y205" s="72" t="s">
        <v>53</v>
      </c>
      <c r="Z205" s="72" t="s">
        <v>53</v>
      </c>
      <c r="AA205" s="72" t="s">
        <v>53</v>
      </c>
      <c r="AB205" s="72" t="s">
        <v>53</v>
      </c>
      <c r="AC205" s="72" t="s">
        <v>53</v>
      </c>
      <c r="AD205" s="72" t="s">
        <v>54</v>
      </c>
      <c r="AE205" s="72" t="s">
        <v>53</v>
      </c>
      <c r="AF205" s="72" t="s">
        <v>53</v>
      </c>
      <c r="AG205" s="72" t="s">
        <v>54</v>
      </c>
      <c r="AH205" s="44"/>
      <c r="AI205" s="43"/>
      <c r="AJ205" s="44"/>
      <c r="AK205" s="93" t="str">
        <f t="shared" si="229"/>
        <v>;</v>
      </c>
      <c r="AL205" s="75" t="str">
        <f t="shared" si="232"/>
        <v/>
      </c>
      <c r="AM205" s="55" t="e">
        <f>IF(AND(M205&lt;&gt;"",AK205&lt;&gt;""),VLOOKUP(M205&amp;AK205,'No Eliminar'!$P$3:$Q$27,2,FALSE),"")</f>
        <v>#N/A</v>
      </c>
      <c r="AN205" s="102"/>
      <c r="AO205" s="312"/>
      <c r="AP205" s="454"/>
      <c r="AQ205" s="56" t="str">
        <f t="shared" si="221"/>
        <v>Impacto</v>
      </c>
      <c r="AR205" s="45"/>
      <c r="AS205" s="54" t="str">
        <f t="shared" si="222"/>
        <v/>
      </c>
      <c r="AT205" s="45"/>
      <c r="AU205" s="54" t="str">
        <f t="shared" si="223"/>
        <v/>
      </c>
      <c r="AV205" s="58" t="e">
        <f t="shared" si="224"/>
        <v>#VALUE!</v>
      </c>
      <c r="AW205" s="45"/>
      <c r="AX205" s="45"/>
      <c r="AY205" s="45"/>
      <c r="AZ205" s="58" t="str">
        <f t="shared" si="225"/>
        <v/>
      </c>
      <c r="BA205" s="59" t="str">
        <f t="shared" si="226"/>
        <v>Muy Alta</v>
      </c>
      <c r="BB205" s="58" t="e">
        <f t="shared" si="227"/>
        <v>#VALUE!</v>
      </c>
      <c r="BC205" s="59" t="e">
        <f t="shared" si="228"/>
        <v>#VALUE!</v>
      </c>
      <c r="BD205" s="60" t="e">
        <f>IF(AND(BA205&lt;&gt;"",BC205&lt;&gt;""),VLOOKUP(BA205&amp;BC205,'No Eliminar'!$P$3:$Q$27,2,FALSE),"")</f>
        <v>#VALUE!</v>
      </c>
      <c r="BE205" s="45"/>
      <c r="BF205" s="47"/>
      <c r="BG205" s="47"/>
      <c r="BH205" s="47"/>
      <c r="BI205" s="47"/>
      <c r="BJ205" s="47"/>
      <c r="BK205" s="48"/>
      <c r="BL205" s="47"/>
    </row>
    <row r="206" spans="2:64" ht="50.25" thickTop="1" thickBot="1" x14ac:dyDescent="0.35">
      <c r="B206" s="42"/>
      <c r="C206" s="87" t="e">
        <f>VLOOKUP(B206,'No Eliminar'!B$3:D$18,2,FALSE)</f>
        <v>#N/A</v>
      </c>
      <c r="D206" s="87" t="e">
        <f>VLOOKUP(B206,'No Eliminar'!B$3:E$18,4,FALSE)</f>
        <v>#N/A</v>
      </c>
      <c r="E206" s="42"/>
      <c r="F206" s="134"/>
      <c r="G206" s="46"/>
      <c r="H206" s="43"/>
      <c r="I206" s="47"/>
      <c r="J206" s="47"/>
      <c r="K206" s="42"/>
      <c r="L206" s="43"/>
      <c r="M206" s="70" t="str">
        <f t="shared" si="230"/>
        <v>;</v>
      </c>
      <c r="N206" s="71" t="str">
        <f t="shared" si="231"/>
        <v/>
      </c>
      <c r="O206" s="72" t="s">
        <v>53</v>
      </c>
      <c r="P206" s="72" t="s">
        <v>53</v>
      </c>
      <c r="Q206" s="72" t="s">
        <v>53</v>
      </c>
      <c r="R206" s="72" t="s">
        <v>53</v>
      </c>
      <c r="S206" s="72" t="s">
        <v>53</v>
      </c>
      <c r="T206" s="72" t="s">
        <v>53</v>
      </c>
      <c r="U206" s="72" t="s">
        <v>53</v>
      </c>
      <c r="V206" s="72" t="s">
        <v>54</v>
      </c>
      <c r="W206" s="72" t="s">
        <v>54</v>
      </c>
      <c r="X206" s="72" t="s">
        <v>53</v>
      </c>
      <c r="Y206" s="72" t="s">
        <v>53</v>
      </c>
      <c r="Z206" s="72" t="s">
        <v>53</v>
      </c>
      <c r="AA206" s="72" t="s">
        <v>53</v>
      </c>
      <c r="AB206" s="72" t="s">
        <v>53</v>
      </c>
      <c r="AC206" s="72" t="s">
        <v>53</v>
      </c>
      <c r="AD206" s="72" t="s">
        <v>54</v>
      </c>
      <c r="AE206" s="72" t="s">
        <v>53</v>
      </c>
      <c r="AF206" s="72" t="s">
        <v>53</v>
      </c>
      <c r="AG206" s="72" t="s">
        <v>54</v>
      </c>
      <c r="AH206" s="44"/>
      <c r="AI206" s="43"/>
      <c r="AJ206" s="44"/>
      <c r="AK206" s="93" t="str">
        <f t="shared" si="229"/>
        <v>;</v>
      </c>
      <c r="AL206" s="75" t="str">
        <f t="shared" si="232"/>
        <v/>
      </c>
      <c r="AM206" s="55" t="e">
        <f>IF(AND(M206&lt;&gt;"",AK206&lt;&gt;""),VLOOKUP(M206&amp;AK206,'No Eliminar'!$P$3:$Q$27,2,FALSE),"")</f>
        <v>#N/A</v>
      </c>
      <c r="AN206" s="102"/>
      <c r="AO206" s="312"/>
      <c r="AP206" s="454"/>
      <c r="AQ206" s="56" t="str">
        <f t="shared" si="221"/>
        <v>Impacto</v>
      </c>
      <c r="AR206" s="45"/>
      <c r="AS206" s="54" t="str">
        <f t="shared" si="222"/>
        <v/>
      </c>
      <c r="AT206" s="45"/>
      <c r="AU206" s="54" t="str">
        <f t="shared" si="223"/>
        <v/>
      </c>
      <c r="AV206" s="58" t="e">
        <f t="shared" si="224"/>
        <v>#VALUE!</v>
      </c>
      <c r="AW206" s="45"/>
      <c r="AX206" s="45"/>
      <c r="AY206" s="45"/>
      <c r="AZ206" s="58" t="str">
        <f t="shared" si="225"/>
        <v/>
      </c>
      <c r="BA206" s="59" t="str">
        <f t="shared" si="226"/>
        <v>Muy Alta</v>
      </c>
      <c r="BB206" s="58" t="e">
        <f t="shared" si="227"/>
        <v>#VALUE!</v>
      </c>
      <c r="BC206" s="59" t="e">
        <f t="shared" si="228"/>
        <v>#VALUE!</v>
      </c>
      <c r="BD206" s="60" t="e">
        <f>IF(AND(BA206&lt;&gt;"",BC206&lt;&gt;""),VLOOKUP(BA206&amp;BC206,'No Eliminar'!$P$3:$Q$27,2,FALSE),"")</f>
        <v>#VALUE!</v>
      </c>
      <c r="BE206" s="45"/>
      <c r="BF206" s="47"/>
      <c r="BG206" s="47"/>
      <c r="BH206" s="47"/>
      <c r="BI206" s="47"/>
      <c r="BJ206" s="47"/>
      <c r="BK206" s="48"/>
      <c r="BL206" s="47"/>
    </row>
    <row r="207" spans="2:64" ht="50.25" thickTop="1" thickBot="1" x14ac:dyDescent="0.35">
      <c r="B207" s="42"/>
      <c r="C207" s="87" t="e">
        <f>VLOOKUP(B207,'No Eliminar'!B$3:D$18,2,FALSE)</f>
        <v>#N/A</v>
      </c>
      <c r="D207" s="87" t="e">
        <f>VLOOKUP(B207,'No Eliminar'!B$3:E$18,4,FALSE)</f>
        <v>#N/A</v>
      </c>
      <c r="E207" s="42"/>
      <c r="F207" s="134"/>
      <c r="G207" s="46"/>
      <c r="H207" s="43"/>
      <c r="I207" s="47"/>
      <c r="J207" s="47"/>
      <c r="K207" s="42"/>
      <c r="L207" s="43"/>
      <c r="M207" s="70" t="str">
        <f t="shared" si="230"/>
        <v>;</v>
      </c>
      <c r="N207" s="71" t="str">
        <f t="shared" si="231"/>
        <v/>
      </c>
      <c r="O207" s="72" t="s">
        <v>53</v>
      </c>
      <c r="P207" s="72" t="s">
        <v>53</v>
      </c>
      <c r="Q207" s="72" t="s">
        <v>53</v>
      </c>
      <c r="R207" s="72" t="s">
        <v>53</v>
      </c>
      <c r="S207" s="72" t="s">
        <v>53</v>
      </c>
      <c r="T207" s="72" t="s">
        <v>53</v>
      </c>
      <c r="U207" s="72" t="s">
        <v>53</v>
      </c>
      <c r="V207" s="72" t="s">
        <v>54</v>
      </c>
      <c r="W207" s="72" t="s">
        <v>54</v>
      </c>
      <c r="X207" s="72" t="s">
        <v>53</v>
      </c>
      <c r="Y207" s="72" t="s">
        <v>53</v>
      </c>
      <c r="Z207" s="72" t="s">
        <v>53</v>
      </c>
      <c r="AA207" s="72" t="s">
        <v>53</v>
      </c>
      <c r="AB207" s="72" t="s">
        <v>53</v>
      </c>
      <c r="AC207" s="72" t="s">
        <v>53</v>
      </c>
      <c r="AD207" s="72" t="s">
        <v>54</v>
      </c>
      <c r="AE207" s="72" t="s">
        <v>53</v>
      </c>
      <c r="AF207" s="72" t="s">
        <v>53</v>
      </c>
      <c r="AG207" s="72" t="s">
        <v>54</v>
      </c>
      <c r="AH207" s="44"/>
      <c r="AI207" s="43"/>
      <c r="AJ207" s="44"/>
      <c r="AK207" s="93" t="str">
        <f t="shared" si="229"/>
        <v>;</v>
      </c>
      <c r="AL207" s="75" t="str">
        <f t="shared" si="232"/>
        <v/>
      </c>
      <c r="AM207" s="55" t="e">
        <f>IF(AND(M207&lt;&gt;"",AK207&lt;&gt;""),VLOOKUP(M207&amp;AK207,'No Eliminar'!$P$3:$Q$27,2,FALSE),"")</f>
        <v>#N/A</v>
      </c>
      <c r="AN207" s="102"/>
      <c r="AO207" s="312"/>
      <c r="AP207" s="454"/>
      <c r="AQ207" s="56" t="str">
        <f t="shared" si="221"/>
        <v>Impacto</v>
      </c>
      <c r="AR207" s="45"/>
      <c r="AS207" s="54" t="str">
        <f t="shared" si="222"/>
        <v/>
      </c>
      <c r="AT207" s="45"/>
      <c r="AU207" s="54" t="str">
        <f t="shared" si="223"/>
        <v/>
      </c>
      <c r="AV207" s="58" t="e">
        <f t="shared" si="224"/>
        <v>#VALUE!</v>
      </c>
      <c r="AW207" s="45"/>
      <c r="AX207" s="45"/>
      <c r="AY207" s="45"/>
      <c r="AZ207" s="58" t="str">
        <f t="shared" si="225"/>
        <v/>
      </c>
      <c r="BA207" s="59" t="str">
        <f t="shared" si="226"/>
        <v>Muy Alta</v>
      </c>
      <c r="BB207" s="58" t="e">
        <f t="shared" si="227"/>
        <v>#VALUE!</v>
      </c>
      <c r="BC207" s="59" t="e">
        <f t="shared" si="228"/>
        <v>#VALUE!</v>
      </c>
      <c r="BD207" s="60" t="e">
        <f>IF(AND(BA207&lt;&gt;"",BC207&lt;&gt;""),VLOOKUP(BA207&amp;BC207,'No Eliminar'!$P$3:$Q$27,2,FALSE),"")</f>
        <v>#VALUE!</v>
      </c>
      <c r="BE207" s="45"/>
      <c r="BF207" s="47"/>
      <c r="BG207" s="47"/>
      <c r="BH207" s="47"/>
      <c r="BI207" s="47"/>
      <c r="BJ207" s="47"/>
      <c r="BK207" s="48"/>
      <c r="BL207" s="47"/>
    </row>
    <row r="208" spans="2:64" ht="50.25" thickTop="1" thickBot="1" x14ac:dyDescent="0.35">
      <c r="B208" s="42"/>
      <c r="C208" s="87" t="e">
        <f>VLOOKUP(B208,'No Eliminar'!B$3:D$18,2,FALSE)</f>
        <v>#N/A</v>
      </c>
      <c r="D208" s="87" t="e">
        <f>VLOOKUP(B208,'No Eliminar'!B$3:E$18,4,FALSE)</f>
        <v>#N/A</v>
      </c>
      <c r="E208" s="42"/>
      <c r="F208" s="134"/>
      <c r="G208" s="46"/>
      <c r="H208" s="43"/>
      <c r="I208" s="47"/>
      <c r="J208" s="47"/>
      <c r="K208" s="42"/>
      <c r="L208" s="43"/>
      <c r="M208" s="70" t="str">
        <f t="shared" si="230"/>
        <v>;</v>
      </c>
      <c r="N208" s="71" t="str">
        <f t="shared" si="231"/>
        <v/>
      </c>
      <c r="O208" s="72" t="s">
        <v>53</v>
      </c>
      <c r="P208" s="72" t="s">
        <v>53</v>
      </c>
      <c r="Q208" s="72" t="s">
        <v>53</v>
      </c>
      <c r="R208" s="72" t="s">
        <v>53</v>
      </c>
      <c r="S208" s="72" t="s">
        <v>53</v>
      </c>
      <c r="T208" s="72" t="s">
        <v>53</v>
      </c>
      <c r="U208" s="72" t="s">
        <v>53</v>
      </c>
      <c r="V208" s="72" t="s">
        <v>54</v>
      </c>
      <c r="W208" s="72" t="s">
        <v>54</v>
      </c>
      <c r="X208" s="72" t="s">
        <v>53</v>
      </c>
      <c r="Y208" s="72" t="s">
        <v>53</v>
      </c>
      <c r="Z208" s="72" t="s">
        <v>53</v>
      </c>
      <c r="AA208" s="72" t="s">
        <v>53</v>
      </c>
      <c r="AB208" s="72" t="s">
        <v>53</v>
      </c>
      <c r="AC208" s="72" t="s">
        <v>53</v>
      </c>
      <c r="AD208" s="72" t="s">
        <v>54</v>
      </c>
      <c r="AE208" s="72" t="s">
        <v>53</v>
      </c>
      <c r="AF208" s="72" t="s">
        <v>53</v>
      </c>
      <c r="AG208" s="72" t="s">
        <v>54</v>
      </c>
      <c r="AH208" s="44"/>
      <c r="AI208" s="43"/>
      <c r="AJ208" s="44"/>
      <c r="AK208" s="93" t="str">
        <f t="shared" si="229"/>
        <v>;</v>
      </c>
      <c r="AL208" s="75" t="str">
        <f t="shared" si="232"/>
        <v/>
      </c>
      <c r="AM208" s="55" t="e">
        <f>IF(AND(M208&lt;&gt;"",AK208&lt;&gt;""),VLOOKUP(M208&amp;AK208,'No Eliminar'!$P$3:$Q$27,2,FALSE),"")</f>
        <v>#N/A</v>
      </c>
      <c r="AN208" s="102"/>
      <c r="AO208" s="312"/>
      <c r="AP208" s="454"/>
      <c r="AQ208" s="56" t="str">
        <f t="shared" si="221"/>
        <v>Impacto</v>
      </c>
      <c r="AR208" s="45"/>
      <c r="AS208" s="54" t="str">
        <f t="shared" si="222"/>
        <v/>
      </c>
      <c r="AT208" s="45"/>
      <c r="AU208" s="54" t="str">
        <f t="shared" si="223"/>
        <v/>
      </c>
      <c r="AV208" s="58" t="e">
        <f t="shared" si="224"/>
        <v>#VALUE!</v>
      </c>
      <c r="AW208" s="45"/>
      <c r="AX208" s="45"/>
      <c r="AY208" s="45"/>
      <c r="AZ208" s="58" t="str">
        <f t="shared" si="225"/>
        <v/>
      </c>
      <c r="BA208" s="59" t="str">
        <f t="shared" si="226"/>
        <v>Muy Alta</v>
      </c>
      <c r="BB208" s="58" t="e">
        <f t="shared" si="227"/>
        <v>#VALUE!</v>
      </c>
      <c r="BC208" s="59" t="e">
        <f t="shared" si="228"/>
        <v>#VALUE!</v>
      </c>
      <c r="BD208" s="60" t="e">
        <f>IF(AND(BA208&lt;&gt;"",BC208&lt;&gt;""),VLOOKUP(BA208&amp;BC208,'No Eliminar'!$P$3:$Q$27,2,FALSE),"")</f>
        <v>#VALUE!</v>
      </c>
      <c r="BE208" s="45"/>
      <c r="BF208" s="47"/>
      <c r="BG208" s="47"/>
      <c r="BH208" s="47"/>
      <c r="BI208" s="47"/>
      <c r="BJ208" s="47"/>
      <c r="BK208" s="48"/>
      <c r="BL208" s="47"/>
    </row>
    <row r="209" spans="2:64" ht="50.25" thickTop="1" thickBot="1" x14ac:dyDescent="0.35">
      <c r="B209" s="42"/>
      <c r="C209" s="87" t="e">
        <f>VLOOKUP(B209,'No Eliminar'!B$3:D$18,2,FALSE)</f>
        <v>#N/A</v>
      </c>
      <c r="D209" s="87" t="e">
        <f>VLOOKUP(B209,'No Eliminar'!B$3:E$18,4,FALSE)</f>
        <v>#N/A</v>
      </c>
      <c r="E209" s="42"/>
      <c r="F209" s="134"/>
      <c r="G209" s="46"/>
      <c r="H209" s="43"/>
      <c r="I209" s="47"/>
      <c r="J209" s="47"/>
      <c r="K209" s="42"/>
      <c r="L209" s="43"/>
      <c r="M209" s="70" t="str">
        <f t="shared" si="230"/>
        <v>;</v>
      </c>
      <c r="N209" s="71" t="str">
        <f t="shared" si="231"/>
        <v/>
      </c>
      <c r="O209" s="72" t="s">
        <v>53</v>
      </c>
      <c r="P209" s="72" t="s">
        <v>53</v>
      </c>
      <c r="Q209" s="72" t="s">
        <v>53</v>
      </c>
      <c r="R209" s="72" t="s">
        <v>53</v>
      </c>
      <c r="S209" s="72" t="s">
        <v>53</v>
      </c>
      <c r="T209" s="72" t="s">
        <v>53</v>
      </c>
      <c r="U209" s="72" t="s">
        <v>53</v>
      </c>
      <c r="V209" s="72" t="s">
        <v>54</v>
      </c>
      <c r="W209" s="72" t="s">
        <v>54</v>
      </c>
      <c r="X209" s="72" t="s">
        <v>53</v>
      </c>
      <c r="Y209" s="72" t="s">
        <v>53</v>
      </c>
      <c r="Z209" s="72" t="s">
        <v>53</v>
      </c>
      <c r="AA209" s="72" t="s">
        <v>53</v>
      </c>
      <c r="AB209" s="72" t="s">
        <v>53</v>
      </c>
      <c r="AC209" s="72" t="s">
        <v>53</v>
      </c>
      <c r="AD209" s="72" t="s">
        <v>54</v>
      </c>
      <c r="AE209" s="72" t="s">
        <v>53</v>
      </c>
      <c r="AF209" s="72" t="s">
        <v>53</v>
      </c>
      <c r="AG209" s="72" t="s">
        <v>54</v>
      </c>
      <c r="AH209" s="44"/>
      <c r="AI209" s="43"/>
      <c r="AJ209" s="44"/>
      <c r="AK209" s="93" t="str">
        <f t="shared" si="229"/>
        <v>;</v>
      </c>
      <c r="AL209" s="75" t="str">
        <f t="shared" si="232"/>
        <v/>
      </c>
      <c r="AM209" s="55" t="e">
        <f>IF(AND(M209&lt;&gt;"",AK209&lt;&gt;""),VLOOKUP(M209&amp;AK209,'No Eliminar'!$P$3:$Q$27,2,FALSE),"")</f>
        <v>#N/A</v>
      </c>
      <c r="AN209" s="102"/>
      <c r="AO209" s="312"/>
      <c r="AP209" s="454"/>
      <c r="AQ209" s="56" t="str">
        <f t="shared" si="221"/>
        <v>Impacto</v>
      </c>
      <c r="AR209" s="45"/>
      <c r="AS209" s="54" t="str">
        <f t="shared" si="222"/>
        <v/>
      </c>
      <c r="AT209" s="45"/>
      <c r="AU209" s="54" t="str">
        <f t="shared" si="223"/>
        <v/>
      </c>
      <c r="AV209" s="58" t="e">
        <f t="shared" si="224"/>
        <v>#VALUE!</v>
      </c>
      <c r="AW209" s="45"/>
      <c r="AX209" s="45"/>
      <c r="AY209" s="45"/>
      <c r="AZ209" s="58" t="str">
        <f t="shared" si="225"/>
        <v/>
      </c>
      <c r="BA209" s="59" t="str">
        <f t="shared" si="226"/>
        <v>Muy Alta</v>
      </c>
      <c r="BB209" s="58" t="e">
        <f t="shared" si="227"/>
        <v>#VALUE!</v>
      </c>
      <c r="BC209" s="59" t="e">
        <f t="shared" si="228"/>
        <v>#VALUE!</v>
      </c>
      <c r="BD209" s="60" t="e">
        <f>IF(AND(BA209&lt;&gt;"",BC209&lt;&gt;""),VLOOKUP(BA209&amp;BC209,'No Eliminar'!$P$3:$Q$27,2,FALSE),"")</f>
        <v>#VALUE!</v>
      </c>
      <c r="BE209" s="45"/>
      <c r="BF209" s="47"/>
      <c r="BG209" s="47"/>
      <c r="BH209" s="47"/>
      <c r="BI209" s="47"/>
      <c r="BJ209" s="47"/>
      <c r="BK209" s="48"/>
      <c r="BL209" s="47"/>
    </row>
    <row r="210" spans="2:64" ht="50.25" thickTop="1" thickBot="1" x14ac:dyDescent="0.35">
      <c r="B210" s="42"/>
      <c r="C210" s="87" t="e">
        <f>VLOOKUP(B210,'No Eliminar'!B$3:D$18,2,FALSE)</f>
        <v>#N/A</v>
      </c>
      <c r="D210" s="87" t="e">
        <f>VLOOKUP(B210,'No Eliminar'!B$3:E$18,4,FALSE)</f>
        <v>#N/A</v>
      </c>
      <c r="E210" s="42"/>
      <c r="F210" s="134"/>
      <c r="G210" s="46"/>
      <c r="H210" s="43"/>
      <c r="I210" s="47"/>
      <c r="J210" s="47"/>
      <c r="K210" s="42"/>
      <c r="L210" s="43"/>
      <c r="M210" s="70" t="str">
        <f t="shared" si="230"/>
        <v>;</v>
      </c>
      <c r="N210" s="71" t="str">
        <f t="shared" si="231"/>
        <v/>
      </c>
      <c r="O210" s="72" t="s">
        <v>53</v>
      </c>
      <c r="P210" s="72" t="s">
        <v>53</v>
      </c>
      <c r="Q210" s="72" t="s">
        <v>53</v>
      </c>
      <c r="R210" s="72" t="s">
        <v>53</v>
      </c>
      <c r="S210" s="72" t="s">
        <v>53</v>
      </c>
      <c r="T210" s="72" t="s">
        <v>53</v>
      </c>
      <c r="U210" s="72" t="s">
        <v>53</v>
      </c>
      <c r="V210" s="72" t="s">
        <v>54</v>
      </c>
      <c r="W210" s="72" t="s">
        <v>54</v>
      </c>
      <c r="X210" s="72" t="s">
        <v>53</v>
      </c>
      <c r="Y210" s="72" t="s">
        <v>53</v>
      </c>
      <c r="Z210" s="72" t="s">
        <v>53</v>
      </c>
      <c r="AA210" s="72" t="s">
        <v>53</v>
      </c>
      <c r="AB210" s="72" t="s">
        <v>53</v>
      </c>
      <c r="AC210" s="72" t="s">
        <v>53</v>
      </c>
      <c r="AD210" s="72" t="s">
        <v>54</v>
      </c>
      <c r="AE210" s="72" t="s">
        <v>53</v>
      </c>
      <c r="AF210" s="72" t="s">
        <v>53</v>
      </c>
      <c r="AG210" s="72" t="s">
        <v>54</v>
      </c>
      <c r="AH210" s="44"/>
      <c r="AI210" s="43"/>
      <c r="AJ210" s="44"/>
      <c r="AK210" s="93" t="str">
        <f t="shared" si="229"/>
        <v>;</v>
      </c>
      <c r="AL210" s="75" t="str">
        <f t="shared" si="232"/>
        <v/>
      </c>
      <c r="AM210" s="55" t="e">
        <f>IF(AND(M210&lt;&gt;"",AK210&lt;&gt;""),VLOOKUP(M210&amp;AK210,'No Eliminar'!$P$3:$Q$27,2,FALSE),"")</f>
        <v>#N/A</v>
      </c>
      <c r="AN210" s="102"/>
      <c r="AO210" s="312"/>
      <c r="AP210" s="454"/>
      <c r="AQ210" s="56" t="str">
        <f t="shared" si="221"/>
        <v>Impacto</v>
      </c>
      <c r="AR210" s="45"/>
      <c r="AS210" s="54" t="str">
        <f t="shared" si="222"/>
        <v/>
      </c>
      <c r="AT210" s="45"/>
      <c r="AU210" s="54" t="str">
        <f t="shared" si="223"/>
        <v/>
      </c>
      <c r="AV210" s="58" t="e">
        <f t="shared" si="224"/>
        <v>#VALUE!</v>
      </c>
      <c r="AW210" s="45"/>
      <c r="AX210" s="45"/>
      <c r="AY210" s="45"/>
      <c r="AZ210" s="58" t="str">
        <f t="shared" si="225"/>
        <v/>
      </c>
      <c r="BA210" s="59" t="str">
        <f t="shared" si="226"/>
        <v>Muy Alta</v>
      </c>
      <c r="BB210" s="58" t="e">
        <f t="shared" si="227"/>
        <v>#VALUE!</v>
      </c>
      <c r="BC210" s="59" t="e">
        <f t="shared" si="228"/>
        <v>#VALUE!</v>
      </c>
      <c r="BD210" s="60" t="e">
        <f>IF(AND(BA210&lt;&gt;"",BC210&lt;&gt;""),VLOOKUP(BA210&amp;BC210,'No Eliminar'!$P$3:$Q$27,2,FALSE),"")</f>
        <v>#VALUE!</v>
      </c>
      <c r="BE210" s="45"/>
      <c r="BF210" s="47"/>
      <c r="BG210" s="47"/>
      <c r="BH210" s="47"/>
      <c r="BI210" s="47"/>
      <c r="BJ210" s="47"/>
      <c r="BK210" s="48"/>
      <c r="BL210" s="47"/>
    </row>
    <row r="211" spans="2:64" ht="50.25" thickTop="1" thickBot="1" x14ac:dyDescent="0.35">
      <c r="B211" s="42"/>
      <c r="C211" s="87" t="e">
        <f>VLOOKUP(B211,'No Eliminar'!B$3:D$18,2,FALSE)</f>
        <v>#N/A</v>
      </c>
      <c r="D211" s="87" t="e">
        <f>VLOOKUP(B211,'No Eliminar'!B$3:E$18,4,FALSE)</f>
        <v>#N/A</v>
      </c>
      <c r="E211" s="42"/>
      <c r="F211" s="134"/>
      <c r="G211" s="46"/>
      <c r="H211" s="43"/>
      <c r="I211" s="47"/>
      <c r="J211" s="47"/>
      <c r="K211" s="42"/>
      <c r="L211" s="43"/>
      <c r="M211" s="70" t="str">
        <f t="shared" si="230"/>
        <v>;</v>
      </c>
      <c r="N211" s="71" t="str">
        <f t="shared" si="231"/>
        <v/>
      </c>
      <c r="O211" s="72" t="s">
        <v>53</v>
      </c>
      <c r="P211" s="72" t="s">
        <v>53</v>
      </c>
      <c r="Q211" s="72" t="s">
        <v>53</v>
      </c>
      <c r="R211" s="72" t="s">
        <v>53</v>
      </c>
      <c r="S211" s="72" t="s">
        <v>53</v>
      </c>
      <c r="T211" s="72" t="s">
        <v>53</v>
      </c>
      <c r="U211" s="72" t="s">
        <v>53</v>
      </c>
      <c r="V211" s="72" t="s">
        <v>54</v>
      </c>
      <c r="W211" s="72" t="s">
        <v>54</v>
      </c>
      <c r="X211" s="72" t="s">
        <v>53</v>
      </c>
      <c r="Y211" s="72" t="s">
        <v>53</v>
      </c>
      <c r="Z211" s="72" t="s">
        <v>53</v>
      </c>
      <c r="AA211" s="72" t="s">
        <v>53</v>
      </c>
      <c r="AB211" s="72" t="s">
        <v>53</v>
      </c>
      <c r="AC211" s="72" t="s">
        <v>53</v>
      </c>
      <c r="AD211" s="72" t="s">
        <v>54</v>
      </c>
      <c r="AE211" s="72" t="s">
        <v>53</v>
      </c>
      <c r="AF211" s="72" t="s">
        <v>53</v>
      </c>
      <c r="AG211" s="72" t="s">
        <v>54</v>
      </c>
      <c r="AH211" s="44"/>
      <c r="AI211" s="43"/>
      <c r="AJ211" s="44"/>
      <c r="AK211" s="93" t="str">
        <f t="shared" si="229"/>
        <v>;</v>
      </c>
      <c r="AL211" s="75" t="str">
        <f t="shared" si="232"/>
        <v/>
      </c>
      <c r="AM211" s="55" t="e">
        <f>IF(AND(M211&lt;&gt;"",AK211&lt;&gt;""),VLOOKUP(M211&amp;AK211,'No Eliminar'!$P$3:$Q$27,2,FALSE),"")</f>
        <v>#N/A</v>
      </c>
      <c r="AN211" s="102"/>
      <c r="AO211" s="312"/>
      <c r="AP211" s="454"/>
      <c r="AQ211" s="56" t="str">
        <f t="shared" si="221"/>
        <v>Impacto</v>
      </c>
      <c r="AR211" s="45"/>
      <c r="AS211" s="54" t="str">
        <f t="shared" si="222"/>
        <v/>
      </c>
      <c r="AT211" s="45"/>
      <c r="AU211" s="54" t="str">
        <f t="shared" si="223"/>
        <v/>
      </c>
      <c r="AV211" s="58" t="e">
        <f t="shared" si="224"/>
        <v>#VALUE!</v>
      </c>
      <c r="AW211" s="45"/>
      <c r="AX211" s="45"/>
      <c r="AY211" s="45"/>
      <c r="AZ211" s="58" t="str">
        <f t="shared" si="225"/>
        <v/>
      </c>
      <c r="BA211" s="59" t="str">
        <f t="shared" si="226"/>
        <v>Muy Alta</v>
      </c>
      <c r="BB211" s="58" t="e">
        <f t="shared" si="227"/>
        <v>#VALUE!</v>
      </c>
      <c r="BC211" s="59" t="e">
        <f t="shared" si="228"/>
        <v>#VALUE!</v>
      </c>
      <c r="BD211" s="60" t="e">
        <f>IF(AND(BA211&lt;&gt;"",BC211&lt;&gt;""),VLOOKUP(BA211&amp;BC211,'No Eliminar'!$P$3:$Q$27,2,FALSE),"")</f>
        <v>#VALUE!</v>
      </c>
      <c r="BE211" s="45"/>
      <c r="BF211" s="47"/>
      <c r="BG211" s="47"/>
      <c r="BH211" s="47"/>
      <c r="BI211" s="47"/>
      <c r="BJ211" s="47"/>
      <c r="BK211" s="48"/>
      <c r="BL211" s="47"/>
    </row>
    <row r="212" spans="2:64" ht="50.25" thickTop="1" thickBot="1" x14ac:dyDescent="0.35">
      <c r="B212" s="42"/>
      <c r="C212" s="87" t="e">
        <f>VLOOKUP(B212,'No Eliminar'!B$3:D$18,2,FALSE)</f>
        <v>#N/A</v>
      </c>
      <c r="D212" s="87" t="e">
        <f>VLOOKUP(B212,'No Eliminar'!B$3:E$18,4,FALSE)</f>
        <v>#N/A</v>
      </c>
      <c r="E212" s="42"/>
      <c r="F212" s="134"/>
      <c r="G212" s="46"/>
      <c r="H212" s="43"/>
      <c r="I212" s="47"/>
      <c r="J212" s="47"/>
      <c r="K212" s="42"/>
      <c r="L212" s="43"/>
      <c r="M212" s="70" t="str">
        <f t="shared" si="230"/>
        <v>;</v>
      </c>
      <c r="N212" s="71" t="str">
        <f t="shared" si="231"/>
        <v/>
      </c>
      <c r="O212" s="72" t="s">
        <v>53</v>
      </c>
      <c r="P212" s="72" t="s">
        <v>53</v>
      </c>
      <c r="Q212" s="72" t="s">
        <v>53</v>
      </c>
      <c r="R212" s="72" t="s">
        <v>53</v>
      </c>
      <c r="S212" s="72" t="s">
        <v>53</v>
      </c>
      <c r="T212" s="72" t="s">
        <v>53</v>
      </c>
      <c r="U212" s="72" t="s">
        <v>53</v>
      </c>
      <c r="V212" s="72" t="s">
        <v>54</v>
      </c>
      <c r="W212" s="72" t="s">
        <v>54</v>
      </c>
      <c r="X212" s="72" t="s">
        <v>53</v>
      </c>
      <c r="Y212" s="72" t="s">
        <v>53</v>
      </c>
      <c r="Z212" s="72" t="s">
        <v>53</v>
      </c>
      <c r="AA212" s="72" t="s">
        <v>53</v>
      </c>
      <c r="AB212" s="72" t="s">
        <v>53</v>
      </c>
      <c r="AC212" s="72" t="s">
        <v>53</v>
      </c>
      <c r="AD212" s="72" t="s">
        <v>54</v>
      </c>
      <c r="AE212" s="72" t="s">
        <v>53</v>
      </c>
      <c r="AF212" s="72" t="s">
        <v>53</v>
      </c>
      <c r="AG212" s="72" t="s">
        <v>54</v>
      </c>
      <c r="AH212" s="44"/>
      <c r="AI212" s="43"/>
      <c r="AJ212" s="44"/>
      <c r="AK212" s="93" t="str">
        <f t="shared" si="229"/>
        <v>;</v>
      </c>
      <c r="AL212" s="75" t="str">
        <f t="shared" si="232"/>
        <v/>
      </c>
      <c r="AM212" s="55" t="e">
        <f>IF(AND(M212&lt;&gt;"",AK212&lt;&gt;""),VLOOKUP(M212&amp;AK212,'No Eliminar'!$P$3:$Q$27,2,FALSE),"")</f>
        <v>#N/A</v>
      </c>
      <c r="AN212" s="102"/>
      <c r="AO212" s="312"/>
      <c r="AP212" s="454"/>
      <c r="AQ212" s="56" t="str">
        <f t="shared" si="221"/>
        <v>Impacto</v>
      </c>
      <c r="AR212" s="45"/>
      <c r="AS212" s="54" t="str">
        <f t="shared" si="222"/>
        <v/>
      </c>
      <c r="AT212" s="45"/>
      <c r="AU212" s="54" t="str">
        <f t="shared" si="223"/>
        <v/>
      </c>
      <c r="AV212" s="58" t="e">
        <f t="shared" si="224"/>
        <v>#VALUE!</v>
      </c>
      <c r="AW212" s="45"/>
      <c r="AX212" s="45"/>
      <c r="AY212" s="45"/>
      <c r="AZ212" s="58" t="str">
        <f t="shared" si="225"/>
        <v/>
      </c>
      <c r="BA212" s="59" t="str">
        <f t="shared" si="226"/>
        <v>Muy Alta</v>
      </c>
      <c r="BB212" s="58" t="e">
        <f t="shared" si="227"/>
        <v>#VALUE!</v>
      </c>
      <c r="BC212" s="59" t="e">
        <f t="shared" si="228"/>
        <v>#VALUE!</v>
      </c>
      <c r="BD212" s="60" t="e">
        <f>IF(AND(BA212&lt;&gt;"",BC212&lt;&gt;""),VLOOKUP(BA212&amp;BC212,'No Eliminar'!$P$3:$Q$27,2,FALSE),"")</f>
        <v>#VALUE!</v>
      </c>
      <c r="BE212" s="45"/>
      <c r="BF212" s="47"/>
      <c r="BG212" s="47"/>
      <c r="BH212" s="47"/>
      <c r="BI212" s="47"/>
      <c r="BJ212" s="47"/>
      <c r="BK212" s="48"/>
      <c r="BL212" s="47"/>
    </row>
    <row r="213" spans="2:64" ht="50.25" thickTop="1" thickBot="1" x14ac:dyDescent="0.35">
      <c r="B213" s="42"/>
      <c r="C213" s="87" t="e">
        <f>VLOOKUP(B213,'No Eliminar'!B$3:D$18,2,FALSE)</f>
        <v>#N/A</v>
      </c>
      <c r="D213" s="87" t="e">
        <f>VLOOKUP(B213,'No Eliminar'!B$3:E$18,4,FALSE)</f>
        <v>#N/A</v>
      </c>
      <c r="E213" s="42"/>
      <c r="F213" s="134"/>
      <c r="G213" s="46"/>
      <c r="H213" s="43"/>
      <c r="I213" s="47"/>
      <c r="J213" s="47"/>
      <c r="K213" s="42"/>
      <c r="L213" s="43"/>
      <c r="M213" s="70" t="str">
        <f t="shared" si="230"/>
        <v>;</v>
      </c>
      <c r="N213" s="71" t="str">
        <f t="shared" si="231"/>
        <v/>
      </c>
      <c r="O213" s="72" t="s">
        <v>53</v>
      </c>
      <c r="P213" s="72" t="s">
        <v>53</v>
      </c>
      <c r="Q213" s="72" t="s">
        <v>53</v>
      </c>
      <c r="R213" s="72" t="s">
        <v>53</v>
      </c>
      <c r="S213" s="72" t="s">
        <v>53</v>
      </c>
      <c r="T213" s="72" t="s">
        <v>53</v>
      </c>
      <c r="U213" s="72" t="s">
        <v>53</v>
      </c>
      <c r="V213" s="72" t="s">
        <v>54</v>
      </c>
      <c r="W213" s="72" t="s">
        <v>54</v>
      </c>
      <c r="X213" s="72" t="s">
        <v>53</v>
      </c>
      <c r="Y213" s="72" t="s">
        <v>53</v>
      </c>
      <c r="Z213" s="72" t="s">
        <v>53</v>
      </c>
      <c r="AA213" s="72" t="s">
        <v>53</v>
      </c>
      <c r="AB213" s="72" t="s">
        <v>53</v>
      </c>
      <c r="AC213" s="72" t="s">
        <v>53</v>
      </c>
      <c r="AD213" s="72" t="s">
        <v>54</v>
      </c>
      <c r="AE213" s="72" t="s">
        <v>53</v>
      </c>
      <c r="AF213" s="72" t="s">
        <v>53</v>
      </c>
      <c r="AG213" s="72" t="s">
        <v>54</v>
      </c>
      <c r="AH213" s="44"/>
      <c r="AI213" s="43"/>
      <c r="AJ213" s="44"/>
      <c r="AK213" s="93" t="str">
        <f t="shared" si="229"/>
        <v>;</v>
      </c>
      <c r="AL213" s="75" t="str">
        <f t="shared" si="232"/>
        <v/>
      </c>
      <c r="AM213" s="55" t="e">
        <f>IF(AND(M213&lt;&gt;"",AK213&lt;&gt;""),VLOOKUP(M213&amp;AK213,'No Eliminar'!$P$3:$Q$27,2,FALSE),"")</f>
        <v>#N/A</v>
      </c>
      <c r="AN213" s="102"/>
      <c r="AO213" s="312"/>
      <c r="AP213" s="454"/>
      <c r="AQ213" s="56" t="str">
        <f t="shared" si="221"/>
        <v>Impacto</v>
      </c>
      <c r="AR213" s="45"/>
      <c r="AS213" s="54" t="str">
        <f t="shared" si="222"/>
        <v/>
      </c>
      <c r="AT213" s="45"/>
      <c r="AU213" s="54" t="str">
        <f t="shared" si="223"/>
        <v/>
      </c>
      <c r="AV213" s="58" t="e">
        <f t="shared" si="224"/>
        <v>#VALUE!</v>
      </c>
      <c r="AW213" s="45"/>
      <c r="AX213" s="45"/>
      <c r="AY213" s="45"/>
      <c r="AZ213" s="58" t="str">
        <f t="shared" si="225"/>
        <v/>
      </c>
      <c r="BA213" s="59" t="str">
        <f t="shared" si="226"/>
        <v>Muy Alta</v>
      </c>
      <c r="BB213" s="58" t="e">
        <f t="shared" si="227"/>
        <v>#VALUE!</v>
      </c>
      <c r="BC213" s="59" t="e">
        <f t="shared" si="228"/>
        <v>#VALUE!</v>
      </c>
      <c r="BD213" s="60" t="e">
        <f>IF(AND(BA213&lt;&gt;"",BC213&lt;&gt;""),VLOOKUP(BA213&amp;BC213,'No Eliminar'!$P$3:$Q$27,2,FALSE),"")</f>
        <v>#VALUE!</v>
      </c>
      <c r="BE213" s="45"/>
      <c r="BF213" s="47"/>
      <c r="BG213" s="47"/>
      <c r="BH213" s="47"/>
      <c r="BI213" s="47"/>
      <c r="BJ213" s="47"/>
      <c r="BK213" s="48"/>
      <c r="BL213" s="47"/>
    </row>
    <row r="214" spans="2:64" ht="50.25" thickTop="1" thickBot="1" x14ac:dyDescent="0.35">
      <c r="B214" s="42"/>
      <c r="C214" s="87" t="e">
        <f>VLOOKUP(B214,'No Eliminar'!B$3:D$18,2,FALSE)</f>
        <v>#N/A</v>
      </c>
      <c r="D214" s="87" t="e">
        <f>VLOOKUP(B214,'No Eliminar'!B$3:E$18,4,FALSE)</f>
        <v>#N/A</v>
      </c>
      <c r="E214" s="42"/>
      <c r="F214" s="134"/>
      <c r="G214" s="46"/>
      <c r="H214" s="43"/>
      <c r="I214" s="47"/>
      <c r="J214" s="47"/>
      <c r="K214" s="42"/>
      <c r="L214" s="43"/>
      <c r="M214" s="70" t="str">
        <f t="shared" si="230"/>
        <v>;</v>
      </c>
      <c r="N214" s="71" t="str">
        <f t="shared" si="231"/>
        <v/>
      </c>
      <c r="O214" s="72" t="s">
        <v>53</v>
      </c>
      <c r="P214" s="72" t="s">
        <v>53</v>
      </c>
      <c r="Q214" s="72" t="s">
        <v>53</v>
      </c>
      <c r="R214" s="72" t="s">
        <v>53</v>
      </c>
      <c r="S214" s="72" t="s">
        <v>53</v>
      </c>
      <c r="T214" s="72" t="s">
        <v>53</v>
      </c>
      <c r="U214" s="72" t="s">
        <v>53</v>
      </c>
      <c r="V214" s="72" t="s">
        <v>54</v>
      </c>
      <c r="W214" s="72" t="s">
        <v>54</v>
      </c>
      <c r="X214" s="72" t="s">
        <v>53</v>
      </c>
      <c r="Y214" s="72" t="s">
        <v>53</v>
      </c>
      <c r="Z214" s="72" t="s">
        <v>53</v>
      </c>
      <c r="AA214" s="72" t="s">
        <v>53</v>
      </c>
      <c r="AB214" s="72" t="s">
        <v>53</v>
      </c>
      <c r="AC214" s="72" t="s">
        <v>53</v>
      </c>
      <c r="AD214" s="72" t="s">
        <v>54</v>
      </c>
      <c r="AE214" s="72" t="s">
        <v>53</v>
      </c>
      <c r="AF214" s="72" t="s">
        <v>53</v>
      </c>
      <c r="AG214" s="72" t="s">
        <v>54</v>
      </c>
      <c r="AH214" s="44"/>
      <c r="AI214" s="43"/>
      <c r="AJ214" s="44"/>
      <c r="AK214" s="93" t="str">
        <f t="shared" si="229"/>
        <v>;</v>
      </c>
      <c r="AL214" s="75" t="str">
        <f t="shared" si="232"/>
        <v/>
      </c>
      <c r="AM214" s="55" t="e">
        <f>IF(AND(M214&lt;&gt;"",AK214&lt;&gt;""),VLOOKUP(M214&amp;AK214,'No Eliminar'!$P$3:$Q$27,2,FALSE),"")</f>
        <v>#N/A</v>
      </c>
      <c r="AN214" s="102"/>
      <c r="AO214" s="312"/>
      <c r="AP214" s="454"/>
      <c r="AQ214" s="56" t="str">
        <f t="shared" si="221"/>
        <v>Impacto</v>
      </c>
      <c r="AR214" s="45"/>
      <c r="AS214" s="54" t="str">
        <f t="shared" si="222"/>
        <v/>
      </c>
      <c r="AT214" s="45"/>
      <c r="AU214" s="54" t="str">
        <f t="shared" si="223"/>
        <v/>
      </c>
      <c r="AV214" s="58" t="e">
        <f t="shared" si="224"/>
        <v>#VALUE!</v>
      </c>
      <c r="AW214" s="45"/>
      <c r="AX214" s="45"/>
      <c r="AY214" s="45"/>
      <c r="AZ214" s="58" t="str">
        <f t="shared" si="225"/>
        <v/>
      </c>
      <c r="BA214" s="59" t="str">
        <f t="shared" si="226"/>
        <v>Muy Alta</v>
      </c>
      <c r="BB214" s="58" t="e">
        <f t="shared" si="227"/>
        <v>#VALUE!</v>
      </c>
      <c r="BC214" s="59" t="e">
        <f t="shared" si="228"/>
        <v>#VALUE!</v>
      </c>
      <c r="BD214" s="60" t="e">
        <f>IF(AND(BA214&lt;&gt;"",BC214&lt;&gt;""),VLOOKUP(BA214&amp;BC214,'No Eliminar'!$P$3:$Q$27,2,FALSE),"")</f>
        <v>#VALUE!</v>
      </c>
      <c r="BE214" s="45"/>
      <c r="BF214" s="47"/>
      <c r="BG214" s="47"/>
      <c r="BH214" s="47"/>
      <c r="BI214" s="47"/>
      <c r="BJ214" s="47"/>
      <c r="BK214" s="48"/>
      <c r="BL214" s="47"/>
    </row>
    <row r="215" spans="2:64" ht="50.25" thickTop="1" thickBot="1" x14ac:dyDescent="0.35">
      <c r="B215" s="42"/>
      <c r="C215" s="87" t="e">
        <f>VLOOKUP(B215,'No Eliminar'!B$3:D$18,2,FALSE)</f>
        <v>#N/A</v>
      </c>
      <c r="D215" s="87" t="e">
        <f>VLOOKUP(B215,'No Eliminar'!B$3:E$18,4,FALSE)</f>
        <v>#N/A</v>
      </c>
      <c r="E215" s="42"/>
      <c r="F215" s="134"/>
      <c r="G215" s="46"/>
      <c r="H215" s="43"/>
      <c r="I215" s="47"/>
      <c r="J215" s="47"/>
      <c r="K215" s="42"/>
      <c r="L215" s="43"/>
      <c r="M215" s="70" t="str">
        <f t="shared" si="230"/>
        <v>;</v>
      </c>
      <c r="N215" s="71" t="str">
        <f t="shared" si="231"/>
        <v/>
      </c>
      <c r="O215" s="72" t="s">
        <v>53</v>
      </c>
      <c r="P215" s="72" t="s">
        <v>53</v>
      </c>
      <c r="Q215" s="72" t="s">
        <v>53</v>
      </c>
      <c r="R215" s="72" t="s">
        <v>53</v>
      </c>
      <c r="S215" s="72" t="s">
        <v>53</v>
      </c>
      <c r="T215" s="72" t="s">
        <v>53</v>
      </c>
      <c r="U215" s="72" t="s">
        <v>53</v>
      </c>
      <c r="V215" s="72" t="s">
        <v>54</v>
      </c>
      <c r="W215" s="72" t="s">
        <v>54</v>
      </c>
      <c r="X215" s="72" t="s">
        <v>53</v>
      </c>
      <c r="Y215" s="72" t="s">
        <v>53</v>
      </c>
      <c r="Z215" s="72" t="s">
        <v>53</v>
      </c>
      <c r="AA215" s="72" t="s">
        <v>53</v>
      </c>
      <c r="AB215" s="72" t="s">
        <v>53</v>
      </c>
      <c r="AC215" s="72" t="s">
        <v>53</v>
      </c>
      <c r="AD215" s="72" t="s">
        <v>54</v>
      </c>
      <c r="AE215" s="72" t="s">
        <v>53</v>
      </c>
      <c r="AF215" s="72" t="s">
        <v>53</v>
      </c>
      <c r="AG215" s="72" t="s">
        <v>54</v>
      </c>
      <c r="AH215" s="44"/>
      <c r="AI215" s="43"/>
      <c r="AJ215" s="44"/>
      <c r="AK215" s="93" t="str">
        <f t="shared" si="229"/>
        <v>;</v>
      </c>
      <c r="AL215" s="75" t="str">
        <f t="shared" si="232"/>
        <v/>
      </c>
      <c r="AM215" s="55" t="e">
        <f>IF(AND(M215&lt;&gt;"",AK215&lt;&gt;""),VLOOKUP(M215&amp;AK215,'No Eliminar'!$P$3:$Q$27,2,FALSE),"")</f>
        <v>#N/A</v>
      </c>
      <c r="AN215" s="102"/>
      <c r="AO215" s="312"/>
      <c r="AP215" s="454"/>
      <c r="AQ215" s="56" t="str">
        <f t="shared" si="221"/>
        <v>Impacto</v>
      </c>
      <c r="AR215" s="45"/>
      <c r="AS215" s="54" t="str">
        <f t="shared" si="222"/>
        <v/>
      </c>
      <c r="AT215" s="45"/>
      <c r="AU215" s="54" t="str">
        <f t="shared" si="223"/>
        <v/>
      </c>
      <c r="AV215" s="58" t="e">
        <f t="shared" si="224"/>
        <v>#VALUE!</v>
      </c>
      <c r="AW215" s="45"/>
      <c r="AX215" s="45"/>
      <c r="AY215" s="45"/>
      <c r="AZ215" s="58" t="str">
        <f t="shared" si="225"/>
        <v/>
      </c>
      <c r="BA215" s="59" t="str">
        <f t="shared" si="226"/>
        <v>Muy Alta</v>
      </c>
      <c r="BB215" s="58" t="e">
        <f t="shared" si="227"/>
        <v>#VALUE!</v>
      </c>
      <c r="BC215" s="59" t="e">
        <f t="shared" si="228"/>
        <v>#VALUE!</v>
      </c>
      <c r="BD215" s="60" t="e">
        <f>IF(AND(BA215&lt;&gt;"",BC215&lt;&gt;""),VLOOKUP(BA215&amp;BC215,'No Eliminar'!$P$3:$Q$27,2,FALSE),"")</f>
        <v>#VALUE!</v>
      </c>
      <c r="BE215" s="45"/>
      <c r="BF215" s="47"/>
      <c r="BG215" s="47"/>
      <c r="BH215" s="47"/>
      <c r="BI215" s="47"/>
      <c r="BJ215" s="47"/>
      <c r="BK215" s="48"/>
      <c r="BL215" s="47"/>
    </row>
    <row r="216" spans="2:64" ht="50.25" thickTop="1" thickBot="1" x14ac:dyDescent="0.35">
      <c r="B216" s="42"/>
      <c r="C216" s="87" t="e">
        <f>VLOOKUP(B216,'No Eliminar'!B$3:D$18,2,FALSE)</f>
        <v>#N/A</v>
      </c>
      <c r="D216" s="87" t="e">
        <f>VLOOKUP(B216,'No Eliminar'!B$3:E$18,4,FALSE)</f>
        <v>#N/A</v>
      </c>
      <c r="E216" s="42"/>
      <c r="F216" s="134"/>
      <c r="G216" s="46"/>
      <c r="H216" s="43"/>
      <c r="I216" s="47"/>
      <c r="J216" s="47"/>
      <c r="K216" s="42"/>
      <c r="L216" s="43"/>
      <c r="M216" s="70" t="str">
        <f t="shared" si="230"/>
        <v>;</v>
      </c>
      <c r="N216" s="71" t="str">
        <f t="shared" si="231"/>
        <v/>
      </c>
      <c r="O216" s="72" t="s">
        <v>53</v>
      </c>
      <c r="P216" s="72" t="s">
        <v>53</v>
      </c>
      <c r="Q216" s="72" t="s">
        <v>53</v>
      </c>
      <c r="R216" s="72" t="s">
        <v>53</v>
      </c>
      <c r="S216" s="72" t="s">
        <v>53</v>
      </c>
      <c r="T216" s="72" t="s">
        <v>53</v>
      </c>
      <c r="U216" s="72" t="s">
        <v>53</v>
      </c>
      <c r="V216" s="72" t="s">
        <v>54</v>
      </c>
      <c r="W216" s="72" t="s">
        <v>54</v>
      </c>
      <c r="X216" s="72" t="s">
        <v>53</v>
      </c>
      <c r="Y216" s="72" t="s">
        <v>53</v>
      </c>
      <c r="Z216" s="72" t="s">
        <v>53</v>
      </c>
      <c r="AA216" s="72" t="s">
        <v>53</v>
      </c>
      <c r="AB216" s="72" t="s">
        <v>53</v>
      </c>
      <c r="AC216" s="72" t="s">
        <v>53</v>
      </c>
      <c r="AD216" s="72" t="s">
        <v>54</v>
      </c>
      <c r="AE216" s="72" t="s">
        <v>53</v>
      </c>
      <c r="AF216" s="72" t="s">
        <v>53</v>
      </c>
      <c r="AG216" s="72" t="s">
        <v>54</v>
      </c>
      <c r="AH216" s="44"/>
      <c r="AI216" s="43"/>
      <c r="AJ216" s="44"/>
      <c r="AK216" s="93" t="str">
        <f t="shared" si="229"/>
        <v>;</v>
      </c>
      <c r="AL216" s="75" t="str">
        <f t="shared" si="232"/>
        <v/>
      </c>
      <c r="AM216" s="55" t="e">
        <f>IF(AND(M216&lt;&gt;"",AK216&lt;&gt;""),VLOOKUP(M216&amp;AK216,'No Eliminar'!$P$3:$Q$27,2,FALSE),"")</f>
        <v>#N/A</v>
      </c>
      <c r="AN216" s="102"/>
      <c r="AO216" s="312"/>
      <c r="AP216" s="454"/>
      <c r="AQ216" s="56" t="str">
        <f t="shared" si="221"/>
        <v>Impacto</v>
      </c>
      <c r="AR216" s="45"/>
      <c r="AS216" s="54" t="str">
        <f t="shared" si="222"/>
        <v/>
      </c>
      <c r="AT216" s="45"/>
      <c r="AU216" s="54" t="str">
        <f t="shared" si="223"/>
        <v/>
      </c>
      <c r="AV216" s="58" t="e">
        <f t="shared" si="224"/>
        <v>#VALUE!</v>
      </c>
      <c r="AW216" s="45"/>
      <c r="AX216" s="45"/>
      <c r="AY216" s="45"/>
      <c r="AZ216" s="58" t="str">
        <f t="shared" si="225"/>
        <v/>
      </c>
      <c r="BA216" s="59" t="str">
        <f t="shared" si="226"/>
        <v>Muy Alta</v>
      </c>
      <c r="BB216" s="58" t="e">
        <f t="shared" si="227"/>
        <v>#VALUE!</v>
      </c>
      <c r="BC216" s="59" t="e">
        <f t="shared" si="228"/>
        <v>#VALUE!</v>
      </c>
      <c r="BD216" s="60" t="e">
        <f>IF(AND(BA216&lt;&gt;"",BC216&lt;&gt;""),VLOOKUP(BA216&amp;BC216,'No Eliminar'!$P$3:$Q$27,2,FALSE),"")</f>
        <v>#VALUE!</v>
      </c>
      <c r="BE216" s="45"/>
      <c r="BF216" s="47"/>
      <c r="BG216" s="47"/>
      <c r="BH216" s="47"/>
      <c r="BI216" s="47"/>
      <c r="BJ216" s="47"/>
      <c r="BK216" s="48"/>
      <c r="BL216" s="47"/>
    </row>
    <row r="217" spans="2:64" ht="50.25" thickTop="1" thickBot="1" x14ac:dyDescent="0.35">
      <c r="B217" s="42"/>
      <c r="C217" s="87" t="e">
        <f>VLOOKUP(B217,'No Eliminar'!B$3:D$18,2,FALSE)</f>
        <v>#N/A</v>
      </c>
      <c r="D217" s="87" t="e">
        <f>VLOOKUP(B217,'No Eliminar'!B$3:E$18,4,FALSE)</f>
        <v>#N/A</v>
      </c>
      <c r="E217" s="42"/>
      <c r="F217" s="134"/>
      <c r="G217" s="46"/>
      <c r="H217" s="43"/>
      <c r="I217" s="47"/>
      <c r="J217" s="47"/>
      <c r="K217" s="42"/>
      <c r="L217" s="43"/>
      <c r="M217" s="70" t="str">
        <f t="shared" si="230"/>
        <v>;</v>
      </c>
      <c r="N217" s="71" t="str">
        <f t="shared" si="231"/>
        <v/>
      </c>
      <c r="O217" s="72" t="s">
        <v>53</v>
      </c>
      <c r="P217" s="72" t="s">
        <v>53</v>
      </c>
      <c r="Q217" s="72" t="s">
        <v>53</v>
      </c>
      <c r="R217" s="72" t="s">
        <v>53</v>
      </c>
      <c r="S217" s="72" t="s">
        <v>53</v>
      </c>
      <c r="T217" s="72" t="s">
        <v>53</v>
      </c>
      <c r="U217" s="72" t="s">
        <v>53</v>
      </c>
      <c r="V217" s="72" t="s">
        <v>54</v>
      </c>
      <c r="W217" s="72" t="s">
        <v>54</v>
      </c>
      <c r="X217" s="72" t="s">
        <v>53</v>
      </c>
      <c r="Y217" s="72" t="s">
        <v>53</v>
      </c>
      <c r="Z217" s="72" t="s">
        <v>53</v>
      </c>
      <c r="AA217" s="72" t="s">
        <v>53</v>
      </c>
      <c r="AB217" s="72" t="s">
        <v>53</v>
      </c>
      <c r="AC217" s="72" t="s">
        <v>53</v>
      </c>
      <c r="AD217" s="72" t="s">
        <v>54</v>
      </c>
      <c r="AE217" s="72" t="s">
        <v>53</v>
      </c>
      <c r="AF217" s="72" t="s">
        <v>53</v>
      </c>
      <c r="AG217" s="72" t="s">
        <v>54</v>
      </c>
      <c r="AH217" s="44"/>
      <c r="AI217" s="43"/>
      <c r="AJ217" s="44"/>
      <c r="AK217" s="93" t="str">
        <f t="shared" si="229"/>
        <v>;</v>
      </c>
      <c r="AL217" s="75" t="str">
        <f t="shared" si="232"/>
        <v/>
      </c>
      <c r="AM217" s="55" t="e">
        <f>IF(AND(M217&lt;&gt;"",AK217&lt;&gt;""),VLOOKUP(M217&amp;AK217,'No Eliminar'!$P$3:$Q$27,2,FALSE),"")</f>
        <v>#N/A</v>
      </c>
      <c r="AN217" s="102"/>
      <c r="AO217" s="312"/>
      <c r="AP217" s="454"/>
      <c r="AQ217" s="56" t="str">
        <f t="shared" si="221"/>
        <v>Impacto</v>
      </c>
      <c r="AR217" s="45"/>
      <c r="AS217" s="54" t="str">
        <f t="shared" si="222"/>
        <v/>
      </c>
      <c r="AT217" s="45"/>
      <c r="AU217" s="54" t="str">
        <f t="shared" si="223"/>
        <v/>
      </c>
      <c r="AV217" s="58" t="e">
        <f t="shared" si="224"/>
        <v>#VALUE!</v>
      </c>
      <c r="AW217" s="45"/>
      <c r="AX217" s="45"/>
      <c r="AY217" s="45"/>
      <c r="AZ217" s="58" t="str">
        <f t="shared" si="225"/>
        <v/>
      </c>
      <c r="BA217" s="59" t="str">
        <f t="shared" si="226"/>
        <v>Muy Alta</v>
      </c>
      <c r="BB217" s="58" t="e">
        <f t="shared" si="227"/>
        <v>#VALUE!</v>
      </c>
      <c r="BC217" s="59" t="e">
        <f t="shared" si="228"/>
        <v>#VALUE!</v>
      </c>
      <c r="BD217" s="60" t="e">
        <f>IF(AND(BA217&lt;&gt;"",BC217&lt;&gt;""),VLOOKUP(BA217&amp;BC217,'No Eliminar'!$P$3:$Q$27,2,FALSE),"")</f>
        <v>#VALUE!</v>
      </c>
      <c r="BE217" s="45"/>
      <c r="BF217" s="47"/>
      <c r="BG217" s="47"/>
      <c r="BH217" s="47"/>
      <c r="BI217" s="47"/>
      <c r="BJ217" s="47"/>
      <c r="BK217" s="48"/>
      <c r="BL217" s="47"/>
    </row>
    <row r="218" spans="2:64" ht="50.25" thickTop="1" thickBot="1" x14ac:dyDescent="0.35">
      <c r="B218" s="42"/>
      <c r="C218" s="87" t="e">
        <f>VLOOKUP(B218,'No Eliminar'!B$3:D$18,2,FALSE)</f>
        <v>#N/A</v>
      </c>
      <c r="D218" s="87" t="e">
        <f>VLOOKUP(B218,'No Eliminar'!B$3:E$18,4,FALSE)</f>
        <v>#N/A</v>
      </c>
      <c r="E218" s="42"/>
      <c r="F218" s="134"/>
      <c r="G218" s="46"/>
      <c r="H218" s="43"/>
      <c r="I218" s="47"/>
      <c r="J218" s="47"/>
      <c r="K218" s="42"/>
      <c r="L218" s="43"/>
      <c r="M218" s="70" t="str">
        <f t="shared" si="230"/>
        <v>;</v>
      </c>
      <c r="N218" s="71" t="str">
        <f t="shared" si="231"/>
        <v/>
      </c>
      <c r="O218" s="72" t="s">
        <v>53</v>
      </c>
      <c r="P218" s="72" t="s">
        <v>53</v>
      </c>
      <c r="Q218" s="72" t="s">
        <v>53</v>
      </c>
      <c r="R218" s="72" t="s">
        <v>53</v>
      </c>
      <c r="S218" s="72" t="s">
        <v>53</v>
      </c>
      <c r="T218" s="72" t="s">
        <v>53</v>
      </c>
      <c r="U218" s="72" t="s">
        <v>53</v>
      </c>
      <c r="V218" s="72" t="s">
        <v>54</v>
      </c>
      <c r="W218" s="72" t="s">
        <v>54</v>
      </c>
      <c r="X218" s="72" t="s">
        <v>53</v>
      </c>
      <c r="Y218" s="72" t="s">
        <v>53</v>
      </c>
      <c r="Z218" s="72" t="s">
        <v>53</v>
      </c>
      <c r="AA218" s="72" t="s">
        <v>53</v>
      </c>
      <c r="AB218" s="72" t="s">
        <v>53</v>
      </c>
      <c r="AC218" s="72" t="s">
        <v>53</v>
      </c>
      <c r="AD218" s="72" t="s">
        <v>54</v>
      </c>
      <c r="AE218" s="72" t="s">
        <v>53</v>
      </c>
      <c r="AF218" s="72" t="s">
        <v>53</v>
      </c>
      <c r="AG218" s="72" t="s">
        <v>54</v>
      </c>
      <c r="AH218" s="44"/>
      <c r="AI218" s="43"/>
      <c r="AJ218" s="44"/>
      <c r="AK218" s="93" t="str">
        <f t="shared" si="229"/>
        <v>;</v>
      </c>
      <c r="AL218" s="75" t="str">
        <f t="shared" si="232"/>
        <v/>
      </c>
      <c r="AM218" s="55" t="e">
        <f>IF(AND(M218&lt;&gt;"",AK218&lt;&gt;""),VLOOKUP(M218&amp;AK218,'No Eliminar'!$P$3:$Q$27,2,FALSE),"")</f>
        <v>#N/A</v>
      </c>
      <c r="AN218" s="102"/>
      <c r="AO218" s="312"/>
      <c r="AP218" s="454"/>
      <c r="AQ218" s="56" t="str">
        <f t="shared" si="221"/>
        <v>Impacto</v>
      </c>
      <c r="AR218" s="45"/>
      <c r="AS218" s="54" t="str">
        <f t="shared" si="222"/>
        <v/>
      </c>
      <c r="AT218" s="45"/>
      <c r="AU218" s="54" t="str">
        <f t="shared" si="223"/>
        <v/>
      </c>
      <c r="AV218" s="58" t="e">
        <f t="shared" si="224"/>
        <v>#VALUE!</v>
      </c>
      <c r="AW218" s="45"/>
      <c r="AX218" s="45"/>
      <c r="AY218" s="45"/>
      <c r="AZ218" s="58" t="str">
        <f t="shared" si="225"/>
        <v/>
      </c>
      <c r="BA218" s="59" t="str">
        <f t="shared" si="226"/>
        <v>Muy Alta</v>
      </c>
      <c r="BB218" s="58" t="e">
        <f t="shared" si="227"/>
        <v>#VALUE!</v>
      </c>
      <c r="BC218" s="59" t="e">
        <f t="shared" si="228"/>
        <v>#VALUE!</v>
      </c>
      <c r="BD218" s="60" t="e">
        <f>IF(AND(BA218&lt;&gt;"",BC218&lt;&gt;""),VLOOKUP(BA218&amp;BC218,'No Eliminar'!$P$3:$Q$27,2,FALSE),"")</f>
        <v>#VALUE!</v>
      </c>
      <c r="BE218" s="45"/>
      <c r="BF218" s="47"/>
      <c r="BG218" s="47"/>
      <c r="BH218" s="47"/>
      <c r="BI218" s="47"/>
      <c r="BJ218" s="47"/>
      <c r="BK218" s="48"/>
      <c r="BL218" s="47"/>
    </row>
    <row r="219" spans="2:64" ht="50.25" thickTop="1" thickBot="1" x14ac:dyDescent="0.35">
      <c r="B219" s="42"/>
      <c r="C219" s="87" t="e">
        <f>VLOOKUP(B219,'No Eliminar'!B$3:D$18,2,FALSE)</f>
        <v>#N/A</v>
      </c>
      <c r="D219" s="87" t="e">
        <f>VLOOKUP(B219,'No Eliminar'!B$3:E$18,4,FALSE)</f>
        <v>#N/A</v>
      </c>
      <c r="E219" s="42"/>
      <c r="F219" s="134"/>
      <c r="G219" s="46"/>
      <c r="H219" s="43"/>
      <c r="I219" s="47"/>
      <c r="J219" s="47"/>
      <c r="K219" s="42"/>
      <c r="L219" s="43"/>
      <c r="M219" s="70" t="str">
        <f t="shared" si="230"/>
        <v>;</v>
      </c>
      <c r="N219" s="71" t="str">
        <f t="shared" si="231"/>
        <v/>
      </c>
      <c r="O219" s="72" t="s">
        <v>53</v>
      </c>
      <c r="P219" s="72" t="s">
        <v>53</v>
      </c>
      <c r="Q219" s="72" t="s">
        <v>53</v>
      </c>
      <c r="R219" s="72" t="s">
        <v>53</v>
      </c>
      <c r="S219" s="72" t="s">
        <v>53</v>
      </c>
      <c r="T219" s="72" t="s">
        <v>53</v>
      </c>
      <c r="U219" s="72" t="s">
        <v>53</v>
      </c>
      <c r="V219" s="72" t="s">
        <v>54</v>
      </c>
      <c r="W219" s="72" t="s">
        <v>54</v>
      </c>
      <c r="X219" s="72" t="s">
        <v>53</v>
      </c>
      <c r="Y219" s="72" t="s">
        <v>53</v>
      </c>
      <c r="Z219" s="72" t="s">
        <v>53</v>
      </c>
      <c r="AA219" s="72" t="s">
        <v>53</v>
      </c>
      <c r="AB219" s="72" t="s">
        <v>53</v>
      </c>
      <c r="AC219" s="72" t="s">
        <v>53</v>
      </c>
      <c r="AD219" s="72" t="s">
        <v>54</v>
      </c>
      <c r="AE219" s="72" t="s">
        <v>53</v>
      </c>
      <c r="AF219" s="72" t="s">
        <v>53</v>
      </c>
      <c r="AG219" s="72" t="s">
        <v>54</v>
      </c>
      <c r="AH219" s="44"/>
      <c r="AI219" s="43"/>
      <c r="AJ219" s="44"/>
      <c r="AK219" s="93" t="str">
        <f t="shared" si="229"/>
        <v>;</v>
      </c>
      <c r="AL219" s="75" t="str">
        <f t="shared" si="232"/>
        <v/>
      </c>
      <c r="AM219" s="55" t="e">
        <f>IF(AND(M219&lt;&gt;"",AK219&lt;&gt;""),VLOOKUP(M219&amp;AK219,'No Eliminar'!$P$3:$Q$27,2,FALSE),"")</f>
        <v>#N/A</v>
      </c>
      <c r="AN219" s="102"/>
      <c r="AO219" s="312"/>
      <c r="AP219" s="454"/>
      <c r="AQ219" s="56" t="str">
        <f t="shared" si="221"/>
        <v>Impacto</v>
      </c>
      <c r="AR219" s="45"/>
      <c r="AS219" s="54" t="str">
        <f t="shared" si="222"/>
        <v/>
      </c>
      <c r="AT219" s="45"/>
      <c r="AU219" s="54" t="str">
        <f t="shared" si="223"/>
        <v/>
      </c>
      <c r="AV219" s="58" t="e">
        <f t="shared" si="224"/>
        <v>#VALUE!</v>
      </c>
      <c r="AW219" s="45"/>
      <c r="AX219" s="45"/>
      <c r="AY219" s="45"/>
      <c r="AZ219" s="58" t="str">
        <f t="shared" si="225"/>
        <v/>
      </c>
      <c r="BA219" s="59" t="str">
        <f t="shared" si="226"/>
        <v>Muy Alta</v>
      </c>
      <c r="BB219" s="58" t="e">
        <f t="shared" si="227"/>
        <v>#VALUE!</v>
      </c>
      <c r="BC219" s="59" t="e">
        <f t="shared" si="228"/>
        <v>#VALUE!</v>
      </c>
      <c r="BD219" s="60" t="e">
        <f>IF(AND(BA219&lt;&gt;"",BC219&lt;&gt;""),VLOOKUP(BA219&amp;BC219,'No Eliminar'!$P$3:$Q$27,2,FALSE),"")</f>
        <v>#VALUE!</v>
      </c>
      <c r="BE219" s="45"/>
      <c r="BF219" s="47"/>
      <c r="BG219" s="47"/>
      <c r="BH219" s="47"/>
      <c r="BI219" s="47"/>
      <c r="BJ219" s="47"/>
      <c r="BK219" s="48"/>
      <c r="BL219" s="47"/>
    </row>
    <row r="220" spans="2:64" ht="50.25" thickTop="1" thickBot="1" x14ac:dyDescent="0.35">
      <c r="B220" s="42"/>
      <c r="C220" s="87" t="e">
        <f>VLOOKUP(B220,'No Eliminar'!B$3:D$18,2,FALSE)</f>
        <v>#N/A</v>
      </c>
      <c r="D220" s="87" t="e">
        <f>VLOOKUP(B220,'No Eliminar'!B$3:E$18,4,FALSE)</f>
        <v>#N/A</v>
      </c>
      <c r="E220" s="42"/>
      <c r="F220" s="134"/>
      <c r="G220" s="46"/>
      <c r="H220" s="43"/>
      <c r="I220" s="47"/>
      <c r="J220" s="47"/>
      <c r="K220" s="42"/>
      <c r="L220" s="43"/>
      <c r="M220" s="70" t="str">
        <f t="shared" si="230"/>
        <v>;</v>
      </c>
      <c r="N220" s="71" t="str">
        <f t="shared" si="231"/>
        <v/>
      </c>
      <c r="O220" s="72" t="s">
        <v>53</v>
      </c>
      <c r="P220" s="72" t="s">
        <v>53</v>
      </c>
      <c r="Q220" s="72" t="s">
        <v>53</v>
      </c>
      <c r="R220" s="72" t="s">
        <v>53</v>
      </c>
      <c r="S220" s="72" t="s">
        <v>53</v>
      </c>
      <c r="T220" s="72" t="s">
        <v>53</v>
      </c>
      <c r="U220" s="72" t="s">
        <v>53</v>
      </c>
      <c r="V220" s="72" t="s">
        <v>54</v>
      </c>
      <c r="W220" s="72" t="s">
        <v>54</v>
      </c>
      <c r="X220" s="72" t="s">
        <v>53</v>
      </c>
      <c r="Y220" s="72" t="s">
        <v>53</v>
      </c>
      <c r="Z220" s="72" t="s">
        <v>53</v>
      </c>
      <c r="AA220" s="72" t="s">
        <v>53</v>
      </c>
      <c r="AB220" s="72" t="s">
        <v>53</v>
      </c>
      <c r="AC220" s="72" t="s">
        <v>53</v>
      </c>
      <c r="AD220" s="72" t="s">
        <v>54</v>
      </c>
      <c r="AE220" s="72" t="s">
        <v>53</v>
      </c>
      <c r="AF220" s="72" t="s">
        <v>53</v>
      </c>
      <c r="AG220" s="72" t="s">
        <v>54</v>
      </c>
      <c r="AH220" s="44"/>
      <c r="AI220" s="43"/>
      <c r="AJ220" s="44"/>
      <c r="AK220" s="93" t="str">
        <f t="shared" si="229"/>
        <v>;</v>
      </c>
      <c r="AL220" s="75" t="str">
        <f t="shared" si="232"/>
        <v/>
      </c>
      <c r="AM220" s="55" t="e">
        <f>IF(AND(M220&lt;&gt;"",AK220&lt;&gt;""),VLOOKUP(M220&amp;AK220,'No Eliminar'!$P$3:$Q$27,2,FALSE),"")</f>
        <v>#N/A</v>
      </c>
      <c r="AN220" s="102"/>
      <c r="AO220" s="312"/>
      <c r="AP220" s="454"/>
      <c r="AQ220" s="56" t="str">
        <f t="shared" si="221"/>
        <v>Impacto</v>
      </c>
      <c r="AR220" s="45"/>
      <c r="AS220" s="54" t="str">
        <f t="shared" si="222"/>
        <v/>
      </c>
      <c r="AT220" s="45"/>
      <c r="AU220" s="54" t="str">
        <f t="shared" si="223"/>
        <v/>
      </c>
      <c r="AV220" s="58" t="e">
        <f t="shared" si="224"/>
        <v>#VALUE!</v>
      </c>
      <c r="AW220" s="45"/>
      <c r="AX220" s="45"/>
      <c r="AY220" s="45"/>
      <c r="AZ220" s="58" t="str">
        <f t="shared" si="225"/>
        <v/>
      </c>
      <c r="BA220" s="59" t="str">
        <f t="shared" si="226"/>
        <v>Muy Alta</v>
      </c>
      <c r="BB220" s="58" t="e">
        <f t="shared" si="227"/>
        <v>#VALUE!</v>
      </c>
      <c r="BC220" s="59" t="e">
        <f t="shared" si="228"/>
        <v>#VALUE!</v>
      </c>
      <c r="BD220" s="60" t="e">
        <f>IF(AND(BA220&lt;&gt;"",BC220&lt;&gt;""),VLOOKUP(BA220&amp;BC220,'No Eliminar'!$P$3:$Q$27,2,FALSE),"")</f>
        <v>#VALUE!</v>
      </c>
      <c r="BE220" s="45"/>
      <c r="BF220" s="47"/>
      <c r="BG220" s="47"/>
      <c r="BH220" s="47"/>
      <c r="BI220" s="47"/>
      <c r="BJ220" s="47"/>
      <c r="BK220" s="48"/>
      <c r="BL220" s="47"/>
    </row>
    <row r="221" spans="2:64" ht="50.25" thickTop="1" thickBot="1" x14ac:dyDescent="0.35">
      <c r="B221" s="42"/>
      <c r="C221" s="87" t="e">
        <f>VLOOKUP(B221,'No Eliminar'!B$3:D$18,2,FALSE)</f>
        <v>#N/A</v>
      </c>
      <c r="D221" s="87" t="e">
        <f>VLOOKUP(B221,'No Eliminar'!B$3:E$18,4,FALSE)</f>
        <v>#N/A</v>
      </c>
      <c r="E221" s="42"/>
      <c r="F221" s="134"/>
      <c r="G221" s="46"/>
      <c r="H221" s="43"/>
      <c r="I221" s="47"/>
      <c r="J221" s="47"/>
      <c r="K221" s="42"/>
      <c r="L221" s="43"/>
      <c r="M221" s="70" t="str">
        <f t="shared" si="230"/>
        <v>;</v>
      </c>
      <c r="N221" s="71" t="str">
        <f t="shared" si="231"/>
        <v/>
      </c>
      <c r="O221" s="72" t="s">
        <v>53</v>
      </c>
      <c r="P221" s="72" t="s">
        <v>53</v>
      </c>
      <c r="Q221" s="72" t="s">
        <v>53</v>
      </c>
      <c r="R221" s="72" t="s">
        <v>53</v>
      </c>
      <c r="S221" s="72" t="s">
        <v>53</v>
      </c>
      <c r="T221" s="72" t="s">
        <v>53</v>
      </c>
      <c r="U221" s="72" t="s">
        <v>53</v>
      </c>
      <c r="V221" s="72" t="s">
        <v>54</v>
      </c>
      <c r="W221" s="72" t="s">
        <v>54</v>
      </c>
      <c r="X221" s="72" t="s">
        <v>53</v>
      </c>
      <c r="Y221" s="72" t="s">
        <v>53</v>
      </c>
      <c r="Z221" s="72" t="s">
        <v>53</v>
      </c>
      <c r="AA221" s="72" t="s">
        <v>53</v>
      </c>
      <c r="AB221" s="72" t="s">
        <v>53</v>
      </c>
      <c r="AC221" s="72" t="s">
        <v>53</v>
      </c>
      <c r="AD221" s="72" t="s">
        <v>54</v>
      </c>
      <c r="AE221" s="72" t="s">
        <v>53</v>
      </c>
      <c r="AF221" s="72" t="s">
        <v>53</v>
      </c>
      <c r="AG221" s="72" t="s">
        <v>54</v>
      </c>
      <c r="AH221" s="44"/>
      <c r="AI221" s="43"/>
      <c r="AJ221" s="44"/>
      <c r="AK221" s="93" t="str">
        <f t="shared" si="229"/>
        <v>;</v>
      </c>
      <c r="AL221" s="75" t="str">
        <f t="shared" si="232"/>
        <v/>
      </c>
      <c r="AM221" s="55" t="e">
        <f>IF(AND(M221&lt;&gt;"",AK221&lt;&gt;""),VLOOKUP(M221&amp;AK221,'No Eliminar'!$P$3:$Q$27,2,FALSE),"")</f>
        <v>#N/A</v>
      </c>
      <c r="AN221" s="102"/>
      <c r="AO221" s="312"/>
      <c r="AP221" s="454"/>
      <c r="AQ221" s="56" t="str">
        <f t="shared" ref="AQ221:AQ284" si="233">IF(AR221="Preventivo","Probabilidad",IF(AR221="Detectivo","Probabilidad","Impacto"))</f>
        <v>Impacto</v>
      </c>
      <c r="AR221" s="45"/>
      <c r="AS221" s="54" t="str">
        <f t="shared" si="222"/>
        <v/>
      </c>
      <c r="AT221" s="45"/>
      <c r="AU221" s="54" t="str">
        <f t="shared" si="223"/>
        <v/>
      </c>
      <c r="AV221" s="58" t="e">
        <f t="shared" si="224"/>
        <v>#VALUE!</v>
      </c>
      <c r="AW221" s="45"/>
      <c r="AX221" s="45"/>
      <c r="AY221" s="45"/>
      <c r="AZ221" s="58" t="str">
        <f t="shared" si="225"/>
        <v/>
      </c>
      <c r="BA221" s="59" t="str">
        <f t="shared" si="226"/>
        <v>Muy Alta</v>
      </c>
      <c r="BB221" s="58" t="e">
        <f t="shared" si="227"/>
        <v>#VALUE!</v>
      </c>
      <c r="BC221" s="59" t="e">
        <f t="shared" si="228"/>
        <v>#VALUE!</v>
      </c>
      <c r="BD221" s="60" t="e">
        <f>IF(AND(BA221&lt;&gt;"",BC221&lt;&gt;""),VLOOKUP(BA221&amp;BC221,'No Eliminar'!$P$3:$Q$27,2,FALSE),"")</f>
        <v>#VALUE!</v>
      </c>
      <c r="BE221" s="45"/>
      <c r="BF221" s="47"/>
      <c r="BG221" s="47"/>
      <c r="BH221" s="47"/>
      <c r="BI221" s="47"/>
      <c r="BJ221" s="47"/>
      <c r="BK221" s="48"/>
      <c r="BL221" s="47"/>
    </row>
    <row r="222" spans="2:64" ht="50.25" thickTop="1" thickBot="1" x14ac:dyDescent="0.35">
      <c r="B222" s="42"/>
      <c r="C222" s="87" t="e">
        <f>VLOOKUP(B222,'No Eliminar'!B$3:D$18,2,FALSE)</f>
        <v>#N/A</v>
      </c>
      <c r="D222" s="87" t="e">
        <f>VLOOKUP(B222,'No Eliminar'!B$3:E$18,4,FALSE)</f>
        <v>#N/A</v>
      </c>
      <c r="E222" s="42"/>
      <c r="F222" s="134"/>
      <c r="G222" s="46"/>
      <c r="H222" s="43"/>
      <c r="I222" s="47"/>
      <c r="J222" s="47"/>
      <c r="K222" s="42"/>
      <c r="L222" s="43"/>
      <c r="M222" s="70" t="str">
        <f t="shared" si="230"/>
        <v>;</v>
      </c>
      <c r="N222" s="71" t="str">
        <f t="shared" si="231"/>
        <v/>
      </c>
      <c r="O222" s="72" t="s">
        <v>53</v>
      </c>
      <c r="P222" s="72" t="s">
        <v>53</v>
      </c>
      <c r="Q222" s="72" t="s">
        <v>53</v>
      </c>
      <c r="R222" s="72" t="s">
        <v>53</v>
      </c>
      <c r="S222" s="72" t="s">
        <v>53</v>
      </c>
      <c r="T222" s="72" t="s">
        <v>53</v>
      </c>
      <c r="U222" s="72" t="s">
        <v>53</v>
      </c>
      <c r="V222" s="72" t="s">
        <v>54</v>
      </c>
      <c r="W222" s="72" t="s">
        <v>54</v>
      </c>
      <c r="X222" s="72" t="s">
        <v>53</v>
      </c>
      <c r="Y222" s="72" t="s">
        <v>53</v>
      </c>
      <c r="Z222" s="72" t="s">
        <v>53</v>
      </c>
      <c r="AA222" s="72" t="s">
        <v>53</v>
      </c>
      <c r="AB222" s="72" t="s">
        <v>53</v>
      </c>
      <c r="AC222" s="72" t="s">
        <v>53</v>
      </c>
      <c r="AD222" s="72" t="s">
        <v>54</v>
      </c>
      <c r="AE222" s="72" t="s">
        <v>53</v>
      </c>
      <c r="AF222" s="72" t="s">
        <v>53</v>
      </c>
      <c r="AG222" s="72" t="s">
        <v>54</v>
      </c>
      <c r="AH222" s="44"/>
      <c r="AI222" s="43"/>
      <c r="AJ222" s="44"/>
      <c r="AK222" s="93" t="str">
        <f t="shared" si="229"/>
        <v>;</v>
      </c>
      <c r="AL222" s="75" t="str">
        <f t="shared" si="232"/>
        <v/>
      </c>
      <c r="AM222" s="55" t="e">
        <f>IF(AND(M222&lt;&gt;"",AK222&lt;&gt;""),VLOOKUP(M222&amp;AK222,'No Eliminar'!$P$3:$Q$27,2,FALSE),"")</f>
        <v>#N/A</v>
      </c>
      <c r="AN222" s="102"/>
      <c r="AO222" s="312"/>
      <c r="AP222" s="454"/>
      <c r="AQ222" s="56" t="str">
        <f t="shared" si="233"/>
        <v>Impacto</v>
      </c>
      <c r="AR222" s="45"/>
      <c r="AS222" s="54" t="str">
        <f t="shared" ref="AS222:AS284" si="234">IF(AR222="Preventivo", 25%, IF(AR222="Detectivo",15%, IF(AR222="Correctivo",10%,IF(AR222="No se tienen controles para aplicar al impacto","No Aplica",""))))</f>
        <v/>
      </c>
      <c r="AT222" s="45"/>
      <c r="AU222" s="54" t="str">
        <f t="shared" ref="AU222:AU285" si="235">IF(AT222="Automático", 25%, IF(AT222="Manual",15%,IF(AT222="No Aplica", "No Aplica","")))</f>
        <v/>
      </c>
      <c r="AV222" s="58" t="e">
        <f t="shared" ref="AV222:AV285" si="236">AS222+AU222</f>
        <v>#VALUE!</v>
      </c>
      <c r="AW222" s="45"/>
      <c r="AX222" s="45"/>
      <c r="AY222" s="45"/>
      <c r="AZ222" s="58" t="str">
        <f t="shared" ref="AZ222:AZ285" si="237">IFERROR(IF(AQ222="Probabilidad",(N222-(+N222*AV222)),IF(AQ222="Impacto",N222,"")),"")</f>
        <v/>
      </c>
      <c r="BA222" s="59" t="str">
        <f t="shared" ref="BA222:BA285" si="238">IF(AZ222&lt;=20%, "Muy Baja", IF(AZ222&lt;=40%,"Baja", IF(AZ222&lt;=60%,"Media",IF(AZ222&lt;=80%,"Alta","Muy Alta"))))</f>
        <v>Muy Alta</v>
      </c>
      <c r="BB222" s="58" t="e">
        <f t="shared" ref="BB222:BB285" si="239">IF(AQ222="Impacto",(AL222-(+AL222*AV222)),AL222)</f>
        <v>#VALUE!</v>
      </c>
      <c r="BC222" s="59" t="e">
        <f t="shared" ref="BC222:BC285" si="240">IF(BB222&lt;=20%, "Leve", IF(BB222&lt;=40%,"Menor", IF(BB222&lt;=60%,"Moderado",IF(BB222&lt;=80%,"Mayor","Catastrófico"))))</f>
        <v>#VALUE!</v>
      </c>
      <c r="BD222" s="60" t="e">
        <f>IF(AND(BA222&lt;&gt;"",BC222&lt;&gt;""),VLOOKUP(BA222&amp;BC222,'No Eliminar'!$P$3:$Q$27,2,FALSE),"")</f>
        <v>#VALUE!</v>
      </c>
      <c r="BE222" s="45"/>
      <c r="BF222" s="47"/>
      <c r="BG222" s="47"/>
      <c r="BH222" s="47"/>
      <c r="BI222" s="47"/>
      <c r="BJ222" s="47"/>
      <c r="BK222" s="48"/>
      <c r="BL222" s="47"/>
    </row>
    <row r="223" spans="2:64" ht="50.25" thickTop="1" thickBot="1" x14ac:dyDescent="0.35">
      <c r="B223" s="42"/>
      <c r="C223" s="87" t="e">
        <f>VLOOKUP(B223,'No Eliminar'!B$3:D$18,2,FALSE)</f>
        <v>#N/A</v>
      </c>
      <c r="D223" s="87" t="e">
        <f>VLOOKUP(B223,'No Eliminar'!B$3:E$18,4,FALSE)</f>
        <v>#N/A</v>
      </c>
      <c r="E223" s="42"/>
      <c r="F223" s="134"/>
      <c r="G223" s="46"/>
      <c r="H223" s="43"/>
      <c r="I223" s="47"/>
      <c r="J223" s="47"/>
      <c r="K223" s="42"/>
      <c r="L223" s="43"/>
      <c r="M223" s="70" t="str">
        <f t="shared" si="230"/>
        <v>;</v>
      </c>
      <c r="N223" s="71" t="str">
        <f t="shared" si="231"/>
        <v/>
      </c>
      <c r="O223" s="72" t="s">
        <v>53</v>
      </c>
      <c r="P223" s="72" t="s">
        <v>53</v>
      </c>
      <c r="Q223" s="72" t="s">
        <v>53</v>
      </c>
      <c r="R223" s="72" t="s">
        <v>53</v>
      </c>
      <c r="S223" s="72" t="s">
        <v>53</v>
      </c>
      <c r="T223" s="72" t="s">
        <v>53</v>
      </c>
      <c r="U223" s="72" t="s">
        <v>53</v>
      </c>
      <c r="V223" s="72" t="s">
        <v>54</v>
      </c>
      <c r="W223" s="72" t="s">
        <v>54</v>
      </c>
      <c r="X223" s="72" t="s">
        <v>53</v>
      </c>
      <c r="Y223" s="72" t="s">
        <v>53</v>
      </c>
      <c r="Z223" s="72" t="s">
        <v>53</v>
      </c>
      <c r="AA223" s="72" t="s">
        <v>53</v>
      </c>
      <c r="AB223" s="72" t="s">
        <v>53</v>
      </c>
      <c r="AC223" s="72" t="s">
        <v>53</v>
      </c>
      <c r="AD223" s="72" t="s">
        <v>54</v>
      </c>
      <c r="AE223" s="72" t="s">
        <v>53</v>
      </c>
      <c r="AF223" s="72" t="s">
        <v>53</v>
      </c>
      <c r="AG223" s="72" t="s">
        <v>54</v>
      </c>
      <c r="AH223" s="44"/>
      <c r="AI223" s="43"/>
      <c r="AJ223" s="44"/>
      <c r="AK223" s="93" t="str">
        <f t="shared" si="229"/>
        <v>;</v>
      </c>
      <c r="AL223" s="75" t="str">
        <f t="shared" si="232"/>
        <v/>
      </c>
      <c r="AM223" s="55" t="e">
        <f>IF(AND(M223&lt;&gt;"",AK223&lt;&gt;""),VLOOKUP(M223&amp;AK223,'No Eliminar'!$P$3:$Q$27,2,FALSE),"")</f>
        <v>#N/A</v>
      </c>
      <c r="AN223" s="102"/>
      <c r="AO223" s="312"/>
      <c r="AP223" s="454"/>
      <c r="AQ223" s="56" t="str">
        <f t="shared" si="233"/>
        <v>Impacto</v>
      </c>
      <c r="AR223" s="45"/>
      <c r="AS223" s="54" t="str">
        <f t="shared" si="234"/>
        <v/>
      </c>
      <c r="AT223" s="45"/>
      <c r="AU223" s="54" t="str">
        <f t="shared" si="235"/>
        <v/>
      </c>
      <c r="AV223" s="58" t="e">
        <f t="shared" si="236"/>
        <v>#VALUE!</v>
      </c>
      <c r="AW223" s="45"/>
      <c r="AX223" s="45"/>
      <c r="AY223" s="45"/>
      <c r="AZ223" s="58" t="str">
        <f t="shared" si="237"/>
        <v/>
      </c>
      <c r="BA223" s="59" t="str">
        <f t="shared" si="238"/>
        <v>Muy Alta</v>
      </c>
      <c r="BB223" s="58" t="e">
        <f t="shared" si="239"/>
        <v>#VALUE!</v>
      </c>
      <c r="BC223" s="59" t="e">
        <f t="shared" si="240"/>
        <v>#VALUE!</v>
      </c>
      <c r="BD223" s="60" t="e">
        <f>IF(AND(BA223&lt;&gt;"",BC223&lt;&gt;""),VLOOKUP(BA223&amp;BC223,'No Eliminar'!$P$3:$Q$27,2,FALSE),"")</f>
        <v>#VALUE!</v>
      </c>
      <c r="BE223" s="45"/>
      <c r="BF223" s="47"/>
      <c r="BG223" s="47"/>
      <c r="BH223" s="47"/>
      <c r="BI223" s="47"/>
      <c r="BJ223" s="47"/>
      <c r="BK223" s="48"/>
      <c r="BL223" s="47"/>
    </row>
    <row r="224" spans="2:64" ht="50.25" thickTop="1" thickBot="1" x14ac:dyDescent="0.35">
      <c r="B224" s="42"/>
      <c r="C224" s="87" t="e">
        <f>VLOOKUP(B224,'No Eliminar'!B$3:D$18,2,FALSE)</f>
        <v>#N/A</v>
      </c>
      <c r="D224" s="87" t="e">
        <f>VLOOKUP(B224,'No Eliminar'!B$3:E$18,4,FALSE)</f>
        <v>#N/A</v>
      </c>
      <c r="E224" s="42"/>
      <c r="F224" s="134"/>
      <c r="G224" s="46"/>
      <c r="H224" s="43"/>
      <c r="I224" s="47"/>
      <c r="J224" s="47"/>
      <c r="K224" s="42"/>
      <c r="L224" s="43"/>
      <c r="M224" s="70" t="str">
        <f t="shared" si="230"/>
        <v>;</v>
      </c>
      <c r="N224" s="71" t="str">
        <f t="shared" si="231"/>
        <v/>
      </c>
      <c r="O224" s="72" t="s">
        <v>53</v>
      </c>
      <c r="P224" s="72" t="s">
        <v>53</v>
      </c>
      <c r="Q224" s="72" t="s">
        <v>53</v>
      </c>
      <c r="R224" s="72" t="s">
        <v>53</v>
      </c>
      <c r="S224" s="72" t="s">
        <v>53</v>
      </c>
      <c r="T224" s="72" t="s">
        <v>53</v>
      </c>
      <c r="U224" s="72" t="s">
        <v>53</v>
      </c>
      <c r="V224" s="72" t="s">
        <v>54</v>
      </c>
      <c r="W224" s="72" t="s">
        <v>54</v>
      </c>
      <c r="X224" s="72" t="s">
        <v>53</v>
      </c>
      <c r="Y224" s="72" t="s">
        <v>53</v>
      </c>
      <c r="Z224" s="72" t="s">
        <v>53</v>
      </c>
      <c r="AA224" s="72" t="s">
        <v>53</v>
      </c>
      <c r="AB224" s="72" t="s">
        <v>53</v>
      </c>
      <c r="AC224" s="72" t="s">
        <v>53</v>
      </c>
      <c r="AD224" s="72" t="s">
        <v>54</v>
      </c>
      <c r="AE224" s="72" t="s">
        <v>53</v>
      </c>
      <c r="AF224" s="72" t="s">
        <v>53</v>
      </c>
      <c r="AG224" s="72" t="s">
        <v>54</v>
      </c>
      <c r="AH224" s="44"/>
      <c r="AI224" s="43"/>
      <c r="AJ224" s="44"/>
      <c r="AK224" s="93" t="str">
        <f t="shared" ref="AK224:AK285" si="241">IF(AI224="Afectación menor a 10 SMLMV","Leve",IF(AI224="Entre 10 y 50 SMLMV","Menor",IF(AI224="Entre 50 y 100 SMLMV","Moderado",IF(AI224="Entre 100 y 500 SMLMV","Mayor",IF(AI224="Mayor a 500 SMLMV","Catastrófico",";")))))</f>
        <v>;</v>
      </c>
      <c r="AL224" s="75" t="str">
        <f t="shared" si="232"/>
        <v/>
      </c>
      <c r="AM224" s="55" t="e">
        <f>IF(AND(M224&lt;&gt;"",AK224&lt;&gt;""),VLOOKUP(M224&amp;AK224,'No Eliminar'!$P$3:$Q$27,2,FALSE),"")</f>
        <v>#N/A</v>
      </c>
      <c r="AN224" s="102"/>
      <c r="AO224" s="312"/>
      <c r="AP224" s="454"/>
      <c r="AQ224" s="56" t="str">
        <f t="shared" si="233"/>
        <v>Impacto</v>
      </c>
      <c r="AR224" s="45"/>
      <c r="AS224" s="54" t="str">
        <f t="shared" si="234"/>
        <v/>
      </c>
      <c r="AT224" s="45"/>
      <c r="AU224" s="54" t="str">
        <f t="shared" si="235"/>
        <v/>
      </c>
      <c r="AV224" s="58" t="e">
        <f t="shared" si="236"/>
        <v>#VALUE!</v>
      </c>
      <c r="AW224" s="45"/>
      <c r="AX224" s="45"/>
      <c r="AY224" s="45"/>
      <c r="AZ224" s="58" t="str">
        <f t="shared" si="237"/>
        <v/>
      </c>
      <c r="BA224" s="59" t="str">
        <f t="shared" si="238"/>
        <v>Muy Alta</v>
      </c>
      <c r="BB224" s="58" t="e">
        <f t="shared" si="239"/>
        <v>#VALUE!</v>
      </c>
      <c r="BC224" s="59" t="e">
        <f t="shared" si="240"/>
        <v>#VALUE!</v>
      </c>
      <c r="BD224" s="60" t="e">
        <f>IF(AND(BA224&lt;&gt;"",BC224&lt;&gt;""),VLOOKUP(BA224&amp;BC224,'No Eliminar'!$P$3:$Q$27,2,FALSE),"")</f>
        <v>#VALUE!</v>
      </c>
      <c r="BE224" s="45"/>
      <c r="BF224" s="47"/>
      <c r="BG224" s="47"/>
      <c r="BH224" s="47"/>
      <c r="BI224" s="47"/>
      <c r="BJ224" s="47"/>
      <c r="BK224" s="48"/>
      <c r="BL224" s="47"/>
    </row>
    <row r="225" spans="2:64" ht="50.25" thickTop="1" thickBot="1" x14ac:dyDescent="0.35">
      <c r="B225" s="42"/>
      <c r="C225" s="87" t="e">
        <f>VLOOKUP(B225,'No Eliminar'!B$3:D$18,2,FALSE)</f>
        <v>#N/A</v>
      </c>
      <c r="D225" s="87" t="e">
        <f>VLOOKUP(B225,'No Eliminar'!B$3:E$18,4,FALSE)</f>
        <v>#N/A</v>
      </c>
      <c r="E225" s="42"/>
      <c r="F225" s="134"/>
      <c r="G225" s="46"/>
      <c r="H225" s="43"/>
      <c r="I225" s="47"/>
      <c r="J225" s="47"/>
      <c r="K225" s="42"/>
      <c r="L225" s="43"/>
      <c r="M225" s="70" t="str">
        <f t="shared" si="230"/>
        <v>;</v>
      </c>
      <c r="N225" s="71" t="str">
        <f t="shared" si="231"/>
        <v/>
      </c>
      <c r="O225" s="72" t="s">
        <v>53</v>
      </c>
      <c r="P225" s="72" t="s">
        <v>53</v>
      </c>
      <c r="Q225" s="72" t="s">
        <v>53</v>
      </c>
      <c r="R225" s="72" t="s">
        <v>53</v>
      </c>
      <c r="S225" s="72" t="s">
        <v>53</v>
      </c>
      <c r="T225" s="72" t="s">
        <v>53</v>
      </c>
      <c r="U225" s="72" t="s">
        <v>53</v>
      </c>
      <c r="V225" s="72" t="s">
        <v>54</v>
      </c>
      <c r="W225" s="72" t="s">
        <v>54</v>
      </c>
      <c r="X225" s="72" t="s">
        <v>53</v>
      </c>
      <c r="Y225" s="72" t="s">
        <v>53</v>
      </c>
      <c r="Z225" s="72" t="s">
        <v>53</v>
      </c>
      <c r="AA225" s="72" t="s">
        <v>53</v>
      </c>
      <c r="AB225" s="72" t="s">
        <v>53</v>
      </c>
      <c r="AC225" s="72" t="s">
        <v>53</v>
      </c>
      <c r="AD225" s="72" t="s">
        <v>54</v>
      </c>
      <c r="AE225" s="72" t="s">
        <v>53</v>
      </c>
      <c r="AF225" s="72" t="s">
        <v>53</v>
      </c>
      <c r="AG225" s="72" t="s">
        <v>54</v>
      </c>
      <c r="AH225" s="44"/>
      <c r="AI225" s="43"/>
      <c r="AJ225" s="44"/>
      <c r="AK225" s="93" t="str">
        <f t="shared" si="241"/>
        <v>;</v>
      </c>
      <c r="AL225" s="75" t="str">
        <f t="shared" si="232"/>
        <v/>
      </c>
      <c r="AM225" s="55" t="e">
        <f>IF(AND(M225&lt;&gt;"",AK225&lt;&gt;""),VLOOKUP(M225&amp;AK225,'No Eliminar'!$P$3:$Q$27,2,FALSE),"")</f>
        <v>#N/A</v>
      </c>
      <c r="AN225" s="102"/>
      <c r="AO225" s="312"/>
      <c r="AP225" s="454"/>
      <c r="AQ225" s="56" t="str">
        <f t="shared" si="233"/>
        <v>Impacto</v>
      </c>
      <c r="AR225" s="45"/>
      <c r="AS225" s="54" t="str">
        <f t="shared" si="234"/>
        <v/>
      </c>
      <c r="AT225" s="45"/>
      <c r="AU225" s="54" t="str">
        <f t="shared" si="235"/>
        <v/>
      </c>
      <c r="AV225" s="58" t="e">
        <f t="shared" si="236"/>
        <v>#VALUE!</v>
      </c>
      <c r="AW225" s="45"/>
      <c r="AX225" s="45"/>
      <c r="AY225" s="45"/>
      <c r="AZ225" s="58" t="str">
        <f t="shared" si="237"/>
        <v/>
      </c>
      <c r="BA225" s="59" t="str">
        <f t="shared" si="238"/>
        <v>Muy Alta</v>
      </c>
      <c r="BB225" s="58" t="e">
        <f t="shared" si="239"/>
        <v>#VALUE!</v>
      </c>
      <c r="BC225" s="59" t="e">
        <f t="shared" si="240"/>
        <v>#VALUE!</v>
      </c>
      <c r="BD225" s="60" t="e">
        <f>IF(AND(BA225&lt;&gt;"",BC225&lt;&gt;""),VLOOKUP(BA225&amp;BC225,'No Eliminar'!$P$3:$Q$27,2,FALSE),"")</f>
        <v>#VALUE!</v>
      </c>
      <c r="BE225" s="45"/>
      <c r="BF225" s="47"/>
      <c r="BG225" s="47"/>
      <c r="BH225" s="47"/>
      <c r="BI225" s="47"/>
      <c r="BJ225" s="47"/>
      <c r="BK225" s="48"/>
      <c r="BL225" s="47"/>
    </row>
    <row r="226" spans="2:64" ht="50.25" thickTop="1" thickBot="1" x14ac:dyDescent="0.35">
      <c r="B226" s="42"/>
      <c r="C226" s="87" t="e">
        <f>VLOOKUP(B226,'No Eliminar'!B$3:D$18,2,FALSE)</f>
        <v>#N/A</v>
      </c>
      <c r="D226" s="87" t="e">
        <f>VLOOKUP(B226,'No Eliminar'!B$3:E$18,4,FALSE)</f>
        <v>#N/A</v>
      </c>
      <c r="E226" s="42"/>
      <c r="F226" s="134"/>
      <c r="G226" s="46"/>
      <c r="H226" s="43"/>
      <c r="I226" s="47"/>
      <c r="J226" s="47"/>
      <c r="K226" s="42"/>
      <c r="L226" s="43"/>
      <c r="M226" s="70" t="str">
        <f t="shared" ref="M226:M285" si="242">IF(L226="Máximo 2 veces por año","Muy Baja", IF(L226="De 3 a 24 veces por año","Baja", IF(L226="De 24 a 500 veces por año","Media", IF(L226="De 500 veces al año y máximo 5000 veces por año","Alta",IF(L226="Más de 5000 veces por año","Muy Alta",";")))))</f>
        <v>;</v>
      </c>
      <c r="N226" s="71" t="str">
        <f t="shared" ref="N226:N285" si="243">IF(M226="Muy Baja", 20%, IF(M226="Baja",40%, IF(M226="Media",60%, IF(M226="Alta",80%,IF(M226="Muy Alta",100%,"")))))</f>
        <v/>
      </c>
      <c r="O226" s="72" t="s">
        <v>53</v>
      </c>
      <c r="P226" s="72" t="s">
        <v>53</v>
      </c>
      <c r="Q226" s="72" t="s">
        <v>53</v>
      </c>
      <c r="R226" s="72" t="s">
        <v>53</v>
      </c>
      <c r="S226" s="72" t="s">
        <v>53</v>
      </c>
      <c r="T226" s="72" t="s">
        <v>53</v>
      </c>
      <c r="U226" s="72" t="s">
        <v>53</v>
      </c>
      <c r="V226" s="72" t="s">
        <v>54</v>
      </c>
      <c r="W226" s="72" t="s">
        <v>54</v>
      </c>
      <c r="X226" s="72" t="s">
        <v>53</v>
      </c>
      <c r="Y226" s="72" t="s">
        <v>53</v>
      </c>
      <c r="Z226" s="72" t="s">
        <v>53</v>
      </c>
      <c r="AA226" s="72" t="s">
        <v>53</v>
      </c>
      <c r="AB226" s="72" t="s">
        <v>53</v>
      </c>
      <c r="AC226" s="72" t="s">
        <v>53</v>
      </c>
      <c r="AD226" s="72" t="s">
        <v>54</v>
      </c>
      <c r="AE226" s="72" t="s">
        <v>53</v>
      </c>
      <c r="AF226" s="72" t="s">
        <v>53</v>
      </c>
      <c r="AG226" s="72" t="s">
        <v>54</v>
      </c>
      <c r="AH226" s="44"/>
      <c r="AI226" s="43"/>
      <c r="AJ226" s="44"/>
      <c r="AK226" s="93" t="str">
        <f t="shared" si="241"/>
        <v>;</v>
      </c>
      <c r="AL226" s="75" t="str">
        <f t="shared" ref="AL226:AL285" si="244">IF(AK226="Leve", 20%, IF(AK226="Menor",40%, IF(AK226="Moderado",60%, IF(AK226="Mayor",80%,IF(AK226="Catastrófico",100%,"")))))</f>
        <v/>
      </c>
      <c r="AM226" s="55" t="e">
        <f>IF(AND(M226&lt;&gt;"",AK226&lt;&gt;""),VLOOKUP(M226&amp;AK226,'No Eliminar'!$P$3:$Q$27,2,FALSE),"")</f>
        <v>#N/A</v>
      </c>
      <c r="AN226" s="102"/>
      <c r="AO226" s="312"/>
      <c r="AP226" s="454"/>
      <c r="AQ226" s="56" t="str">
        <f t="shared" si="233"/>
        <v>Impacto</v>
      </c>
      <c r="AR226" s="45"/>
      <c r="AS226" s="54" t="str">
        <f t="shared" si="234"/>
        <v/>
      </c>
      <c r="AT226" s="45"/>
      <c r="AU226" s="54" t="str">
        <f t="shared" si="235"/>
        <v/>
      </c>
      <c r="AV226" s="58" t="e">
        <f t="shared" si="236"/>
        <v>#VALUE!</v>
      </c>
      <c r="AW226" s="45"/>
      <c r="AX226" s="45"/>
      <c r="AY226" s="45"/>
      <c r="AZ226" s="58" t="str">
        <f t="shared" si="237"/>
        <v/>
      </c>
      <c r="BA226" s="59" t="str">
        <f t="shared" si="238"/>
        <v>Muy Alta</v>
      </c>
      <c r="BB226" s="58" t="e">
        <f t="shared" si="239"/>
        <v>#VALUE!</v>
      </c>
      <c r="BC226" s="59" t="e">
        <f t="shared" si="240"/>
        <v>#VALUE!</v>
      </c>
      <c r="BD226" s="60" t="e">
        <f>IF(AND(BA226&lt;&gt;"",BC226&lt;&gt;""),VLOOKUP(BA226&amp;BC226,'No Eliminar'!$P$3:$Q$27,2,FALSE),"")</f>
        <v>#VALUE!</v>
      </c>
      <c r="BE226" s="45"/>
      <c r="BF226" s="47"/>
      <c r="BG226" s="47"/>
      <c r="BH226" s="47"/>
      <c r="BI226" s="47"/>
      <c r="BJ226" s="47"/>
      <c r="BK226" s="48"/>
      <c r="BL226" s="47"/>
    </row>
    <row r="227" spans="2:64" ht="50.25" thickTop="1" thickBot="1" x14ac:dyDescent="0.35">
      <c r="B227" s="42"/>
      <c r="C227" s="87" t="e">
        <f>VLOOKUP(B227,'No Eliminar'!B$3:D$18,2,FALSE)</f>
        <v>#N/A</v>
      </c>
      <c r="D227" s="87" t="e">
        <f>VLOOKUP(B227,'No Eliminar'!B$3:E$18,4,FALSE)</f>
        <v>#N/A</v>
      </c>
      <c r="E227" s="42"/>
      <c r="F227" s="134"/>
      <c r="G227" s="46"/>
      <c r="H227" s="43"/>
      <c r="I227" s="47"/>
      <c r="J227" s="47"/>
      <c r="K227" s="42"/>
      <c r="L227" s="43"/>
      <c r="M227" s="70" t="str">
        <f t="shared" si="242"/>
        <v>;</v>
      </c>
      <c r="N227" s="71" t="str">
        <f t="shared" si="243"/>
        <v/>
      </c>
      <c r="O227" s="72" t="s">
        <v>53</v>
      </c>
      <c r="P227" s="72" t="s">
        <v>53</v>
      </c>
      <c r="Q227" s="72" t="s">
        <v>53</v>
      </c>
      <c r="R227" s="72" t="s">
        <v>53</v>
      </c>
      <c r="S227" s="72" t="s">
        <v>53</v>
      </c>
      <c r="T227" s="72" t="s">
        <v>53</v>
      </c>
      <c r="U227" s="72" t="s">
        <v>53</v>
      </c>
      <c r="V227" s="72" t="s">
        <v>54</v>
      </c>
      <c r="W227" s="72" t="s">
        <v>54</v>
      </c>
      <c r="X227" s="72" t="s">
        <v>53</v>
      </c>
      <c r="Y227" s="72" t="s">
        <v>53</v>
      </c>
      <c r="Z227" s="72" t="s">
        <v>53</v>
      </c>
      <c r="AA227" s="72" t="s">
        <v>53</v>
      </c>
      <c r="AB227" s="72" t="s">
        <v>53</v>
      </c>
      <c r="AC227" s="72" t="s">
        <v>53</v>
      </c>
      <c r="AD227" s="72" t="s">
        <v>54</v>
      </c>
      <c r="AE227" s="72" t="s">
        <v>53</v>
      </c>
      <c r="AF227" s="72" t="s">
        <v>53</v>
      </c>
      <c r="AG227" s="72" t="s">
        <v>54</v>
      </c>
      <c r="AH227" s="44"/>
      <c r="AI227" s="43"/>
      <c r="AJ227" s="44"/>
      <c r="AK227" s="93" t="str">
        <f t="shared" si="241"/>
        <v>;</v>
      </c>
      <c r="AL227" s="75" t="str">
        <f t="shared" si="244"/>
        <v/>
      </c>
      <c r="AM227" s="55" t="e">
        <f>IF(AND(M227&lt;&gt;"",AK227&lt;&gt;""),VLOOKUP(M227&amp;AK227,'No Eliminar'!$P$3:$Q$27,2,FALSE),"")</f>
        <v>#N/A</v>
      </c>
      <c r="AN227" s="102"/>
      <c r="AO227" s="312"/>
      <c r="AP227" s="454"/>
      <c r="AQ227" s="56" t="str">
        <f t="shared" si="233"/>
        <v>Impacto</v>
      </c>
      <c r="AR227" s="45"/>
      <c r="AS227" s="54" t="str">
        <f t="shared" si="234"/>
        <v/>
      </c>
      <c r="AT227" s="45"/>
      <c r="AU227" s="54" t="str">
        <f t="shared" si="235"/>
        <v/>
      </c>
      <c r="AV227" s="58" t="e">
        <f t="shared" si="236"/>
        <v>#VALUE!</v>
      </c>
      <c r="AW227" s="45"/>
      <c r="AX227" s="45"/>
      <c r="AY227" s="45"/>
      <c r="AZ227" s="58" t="str">
        <f t="shared" si="237"/>
        <v/>
      </c>
      <c r="BA227" s="59" t="str">
        <f t="shared" si="238"/>
        <v>Muy Alta</v>
      </c>
      <c r="BB227" s="58" t="e">
        <f t="shared" si="239"/>
        <v>#VALUE!</v>
      </c>
      <c r="BC227" s="59" t="e">
        <f t="shared" si="240"/>
        <v>#VALUE!</v>
      </c>
      <c r="BD227" s="60" t="e">
        <f>IF(AND(BA227&lt;&gt;"",BC227&lt;&gt;""),VLOOKUP(BA227&amp;BC227,'No Eliminar'!$P$3:$Q$27,2,FALSE),"")</f>
        <v>#VALUE!</v>
      </c>
      <c r="BE227" s="45"/>
      <c r="BF227" s="47"/>
      <c r="BG227" s="47"/>
      <c r="BH227" s="47"/>
      <c r="BI227" s="47"/>
      <c r="BJ227" s="47"/>
      <c r="BK227" s="48"/>
      <c r="BL227" s="47"/>
    </row>
    <row r="228" spans="2:64" ht="50.25" thickTop="1" thickBot="1" x14ac:dyDescent="0.35">
      <c r="B228" s="42"/>
      <c r="C228" s="87" t="e">
        <f>VLOOKUP(B228,'No Eliminar'!B$3:D$18,2,FALSE)</f>
        <v>#N/A</v>
      </c>
      <c r="D228" s="87" t="e">
        <f>VLOOKUP(B228,'No Eliminar'!B$3:E$18,4,FALSE)</f>
        <v>#N/A</v>
      </c>
      <c r="E228" s="42"/>
      <c r="F228" s="134"/>
      <c r="G228" s="46"/>
      <c r="H228" s="43"/>
      <c r="I228" s="47"/>
      <c r="J228" s="47"/>
      <c r="K228" s="42"/>
      <c r="L228" s="43"/>
      <c r="M228" s="70" t="str">
        <f t="shared" si="242"/>
        <v>;</v>
      </c>
      <c r="N228" s="71" t="str">
        <f t="shared" si="243"/>
        <v/>
      </c>
      <c r="O228" s="72" t="s">
        <v>53</v>
      </c>
      <c r="P228" s="72" t="s">
        <v>53</v>
      </c>
      <c r="Q228" s="72" t="s">
        <v>53</v>
      </c>
      <c r="R228" s="72" t="s">
        <v>53</v>
      </c>
      <c r="S228" s="72" t="s">
        <v>53</v>
      </c>
      <c r="T228" s="72" t="s">
        <v>53</v>
      </c>
      <c r="U228" s="72" t="s">
        <v>53</v>
      </c>
      <c r="V228" s="72" t="s">
        <v>54</v>
      </c>
      <c r="W228" s="72" t="s">
        <v>54</v>
      </c>
      <c r="X228" s="72" t="s">
        <v>53</v>
      </c>
      <c r="Y228" s="72" t="s">
        <v>53</v>
      </c>
      <c r="Z228" s="72" t="s">
        <v>53</v>
      </c>
      <c r="AA228" s="72" t="s">
        <v>53</v>
      </c>
      <c r="AB228" s="72" t="s">
        <v>53</v>
      </c>
      <c r="AC228" s="72" t="s">
        <v>53</v>
      </c>
      <c r="AD228" s="72" t="s">
        <v>54</v>
      </c>
      <c r="AE228" s="72" t="s">
        <v>53</v>
      </c>
      <c r="AF228" s="72" t="s">
        <v>53</v>
      </c>
      <c r="AG228" s="72" t="s">
        <v>54</v>
      </c>
      <c r="AH228" s="44"/>
      <c r="AI228" s="43"/>
      <c r="AJ228" s="44"/>
      <c r="AK228" s="93" t="str">
        <f t="shared" si="241"/>
        <v>;</v>
      </c>
      <c r="AL228" s="75" t="str">
        <f t="shared" si="244"/>
        <v/>
      </c>
      <c r="AM228" s="55" t="e">
        <f>IF(AND(M228&lt;&gt;"",AK228&lt;&gt;""),VLOOKUP(M228&amp;AK228,'No Eliminar'!$P$3:$Q$27,2,FALSE),"")</f>
        <v>#N/A</v>
      </c>
      <c r="AN228" s="102"/>
      <c r="AO228" s="312"/>
      <c r="AP228" s="454"/>
      <c r="AQ228" s="56" t="str">
        <f t="shared" si="233"/>
        <v>Impacto</v>
      </c>
      <c r="AR228" s="45"/>
      <c r="AS228" s="54" t="str">
        <f t="shared" si="234"/>
        <v/>
      </c>
      <c r="AT228" s="45"/>
      <c r="AU228" s="54" t="str">
        <f t="shared" si="235"/>
        <v/>
      </c>
      <c r="AV228" s="58" t="e">
        <f t="shared" si="236"/>
        <v>#VALUE!</v>
      </c>
      <c r="AW228" s="45"/>
      <c r="AX228" s="45"/>
      <c r="AY228" s="45"/>
      <c r="AZ228" s="58" t="str">
        <f t="shared" si="237"/>
        <v/>
      </c>
      <c r="BA228" s="59" t="str">
        <f t="shared" si="238"/>
        <v>Muy Alta</v>
      </c>
      <c r="BB228" s="58" t="e">
        <f t="shared" si="239"/>
        <v>#VALUE!</v>
      </c>
      <c r="BC228" s="59" t="e">
        <f t="shared" si="240"/>
        <v>#VALUE!</v>
      </c>
      <c r="BD228" s="60" t="e">
        <f>IF(AND(BA228&lt;&gt;"",BC228&lt;&gt;""),VLOOKUP(BA228&amp;BC228,'No Eliminar'!$P$3:$Q$27,2,FALSE),"")</f>
        <v>#VALUE!</v>
      </c>
      <c r="BE228" s="45"/>
      <c r="BF228" s="47"/>
      <c r="BG228" s="47"/>
      <c r="BH228" s="47"/>
      <c r="BI228" s="47"/>
      <c r="BJ228" s="47"/>
      <c r="BK228" s="48"/>
      <c r="BL228" s="47"/>
    </row>
    <row r="229" spans="2:64" ht="50.25" thickTop="1" thickBot="1" x14ac:dyDescent="0.35">
      <c r="B229" s="42"/>
      <c r="C229" s="87" t="e">
        <f>VLOOKUP(B229,'No Eliminar'!B$3:D$18,2,FALSE)</f>
        <v>#N/A</v>
      </c>
      <c r="D229" s="87" t="e">
        <f>VLOOKUP(B229,'No Eliminar'!B$3:E$18,4,FALSE)</f>
        <v>#N/A</v>
      </c>
      <c r="E229" s="42"/>
      <c r="F229" s="134"/>
      <c r="G229" s="46"/>
      <c r="H229" s="43"/>
      <c r="I229" s="47"/>
      <c r="J229" s="47"/>
      <c r="K229" s="42"/>
      <c r="L229" s="43"/>
      <c r="M229" s="70" t="str">
        <f t="shared" si="242"/>
        <v>;</v>
      </c>
      <c r="N229" s="71" t="str">
        <f t="shared" si="243"/>
        <v/>
      </c>
      <c r="O229" s="72" t="s">
        <v>53</v>
      </c>
      <c r="P229" s="72" t="s">
        <v>53</v>
      </c>
      <c r="Q229" s="72" t="s">
        <v>53</v>
      </c>
      <c r="R229" s="72" t="s">
        <v>53</v>
      </c>
      <c r="S229" s="72" t="s">
        <v>53</v>
      </c>
      <c r="T229" s="72" t="s">
        <v>53</v>
      </c>
      <c r="U229" s="72" t="s">
        <v>53</v>
      </c>
      <c r="V229" s="72" t="s">
        <v>54</v>
      </c>
      <c r="W229" s="72" t="s">
        <v>54</v>
      </c>
      <c r="X229" s="72" t="s">
        <v>53</v>
      </c>
      <c r="Y229" s="72" t="s">
        <v>53</v>
      </c>
      <c r="Z229" s="72" t="s">
        <v>53</v>
      </c>
      <c r="AA229" s="72" t="s">
        <v>53</v>
      </c>
      <c r="AB229" s="72" t="s">
        <v>53</v>
      </c>
      <c r="AC229" s="72" t="s">
        <v>53</v>
      </c>
      <c r="AD229" s="72" t="s">
        <v>54</v>
      </c>
      <c r="AE229" s="72" t="s">
        <v>53</v>
      </c>
      <c r="AF229" s="72" t="s">
        <v>53</v>
      </c>
      <c r="AG229" s="72" t="s">
        <v>54</v>
      </c>
      <c r="AH229" s="44"/>
      <c r="AI229" s="43"/>
      <c r="AJ229" s="44"/>
      <c r="AK229" s="93" t="str">
        <f t="shared" si="241"/>
        <v>;</v>
      </c>
      <c r="AL229" s="75" t="str">
        <f t="shared" si="244"/>
        <v/>
      </c>
      <c r="AM229" s="55" t="e">
        <f>IF(AND(M229&lt;&gt;"",AK229&lt;&gt;""),VLOOKUP(M229&amp;AK229,'No Eliminar'!$P$3:$Q$27,2,FALSE),"")</f>
        <v>#N/A</v>
      </c>
      <c r="AN229" s="102"/>
      <c r="AO229" s="312"/>
      <c r="AP229" s="454"/>
      <c r="AQ229" s="56" t="str">
        <f t="shared" si="233"/>
        <v>Impacto</v>
      </c>
      <c r="AR229" s="45"/>
      <c r="AS229" s="54" t="str">
        <f t="shared" si="234"/>
        <v/>
      </c>
      <c r="AT229" s="45"/>
      <c r="AU229" s="54" t="str">
        <f t="shared" si="235"/>
        <v/>
      </c>
      <c r="AV229" s="58" t="e">
        <f t="shared" si="236"/>
        <v>#VALUE!</v>
      </c>
      <c r="AW229" s="45"/>
      <c r="AX229" s="45"/>
      <c r="AY229" s="45"/>
      <c r="AZ229" s="58" t="str">
        <f t="shared" si="237"/>
        <v/>
      </c>
      <c r="BA229" s="59" t="str">
        <f t="shared" si="238"/>
        <v>Muy Alta</v>
      </c>
      <c r="BB229" s="58" t="e">
        <f t="shared" si="239"/>
        <v>#VALUE!</v>
      </c>
      <c r="BC229" s="59" t="e">
        <f t="shared" si="240"/>
        <v>#VALUE!</v>
      </c>
      <c r="BD229" s="60" t="e">
        <f>IF(AND(BA229&lt;&gt;"",BC229&lt;&gt;""),VLOOKUP(BA229&amp;BC229,'No Eliminar'!$P$3:$Q$27,2,FALSE),"")</f>
        <v>#VALUE!</v>
      </c>
      <c r="BE229" s="45"/>
      <c r="BF229" s="47"/>
      <c r="BG229" s="47"/>
      <c r="BH229" s="47"/>
      <c r="BI229" s="47"/>
      <c r="BJ229" s="47"/>
      <c r="BK229" s="48"/>
      <c r="BL229" s="47"/>
    </row>
    <row r="230" spans="2:64" ht="50.25" thickTop="1" thickBot="1" x14ac:dyDescent="0.35">
      <c r="B230" s="42"/>
      <c r="C230" s="87" t="e">
        <f>VLOOKUP(B230,'No Eliminar'!B$3:D$18,2,FALSE)</f>
        <v>#N/A</v>
      </c>
      <c r="D230" s="87" t="e">
        <f>VLOOKUP(B230,'No Eliminar'!B$3:E$18,4,FALSE)</f>
        <v>#N/A</v>
      </c>
      <c r="E230" s="42"/>
      <c r="F230" s="134"/>
      <c r="G230" s="46"/>
      <c r="H230" s="43"/>
      <c r="I230" s="47"/>
      <c r="J230" s="47"/>
      <c r="K230" s="42"/>
      <c r="L230" s="43"/>
      <c r="M230" s="70" t="str">
        <f t="shared" si="242"/>
        <v>;</v>
      </c>
      <c r="N230" s="71" t="str">
        <f t="shared" si="243"/>
        <v/>
      </c>
      <c r="O230" s="72" t="s">
        <v>53</v>
      </c>
      <c r="P230" s="72" t="s">
        <v>53</v>
      </c>
      <c r="Q230" s="72" t="s">
        <v>53</v>
      </c>
      <c r="R230" s="72" t="s">
        <v>53</v>
      </c>
      <c r="S230" s="72" t="s">
        <v>53</v>
      </c>
      <c r="T230" s="72" t="s">
        <v>53</v>
      </c>
      <c r="U230" s="72" t="s">
        <v>53</v>
      </c>
      <c r="V230" s="72" t="s">
        <v>54</v>
      </c>
      <c r="W230" s="72" t="s">
        <v>54</v>
      </c>
      <c r="X230" s="72" t="s">
        <v>53</v>
      </c>
      <c r="Y230" s="72" t="s">
        <v>53</v>
      </c>
      <c r="Z230" s="72" t="s">
        <v>53</v>
      </c>
      <c r="AA230" s="72" t="s">
        <v>53</v>
      </c>
      <c r="AB230" s="72" t="s">
        <v>53</v>
      </c>
      <c r="AC230" s="72" t="s">
        <v>53</v>
      </c>
      <c r="AD230" s="72" t="s">
        <v>54</v>
      </c>
      <c r="AE230" s="72" t="s">
        <v>53</v>
      </c>
      <c r="AF230" s="72" t="s">
        <v>53</v>
      </c>
      <c r="AG230" s="72" t="s">
        <v>54</v>
      </c>
      <c r="AH230" s="44"/>
      <c r="AI230" s="43"/>
      <c r="AJ230" s="44"/>
      <c r="AK230" s="93" t="str">
        <f t="shared" si="241"/>
        <v>;</v>
      </c>
      <c r="AL230" s="75" t="str">
        <f t="shared" si="244"/>
        <v/>
      </c>
      <c r="AM230" s="55" t="e">
        <f>IF(AND(M230&lt;&gt;"",AK230&lt;&gt;""),VLOOKUP(M230&amp;AK230,'No Eliminar'!$P$3:$Q$27,2,FALSE),"")</f>
        <v>#N/A</v>
      </c>
      <c r="AN230" s="102"/>
      <c r="AO230" s="312"/>
      <c r="AP230" s="454"/>
      <c r="AQ230" s="56" t="str">
        <f t="shared" si="233"/>
        <v>Impacto</v>
      </c>
      <c r="AR230" s="45"/>
      <c r="AS230" s="54" t="str">
        <f t="shared" si="234"/>
        <v/>
      </c>
      <c r="AT230" s="45"/>
      <c r="AU230" s="54" t="str">
        <f t="shared" si="235"/>
        <v/>
      </c>
      <c r="AV230" s="58" t="e">
        <f t="shared" si="236"/>
        <v>#VALUE!</v>
      </c>
      <c r="AW230" s="45"/>
      <c r="AX230" s="45"/>
      <c r="AY230" s="45"/>
      <c r="AZ230" s="58" t="str">
        <f t="shared" si="237"/>
        <v/>
      </c>
      <c r="BA230" s="59" t="str">
        <f t="shared" si="238"/>
        <v>Muy Alta</v>
      </c>
      <c r="BB230" s="58" t="e">
        <f t="shared" si="239"/>
        <v>#VALUE!</v>
      </c>
      <c r="BC230" s="59" t="e">
        <f t="shared" si="240"/>
        <v>#VALUE!</v>
      </c>
      <c r="BD230" s="60" t="e">
        <f>IF(AND(BA230&lt;&gt;"",BC230&lt;&gt;""),VLOOKUP(BA230&amp;BC230,'No Eliminar'!$P$3:$Q$27,2,FALSE),"")</f>
        <v>#VALUE!</v>
      </c>
      <c r="BE230" s="45"/>
      <c r="BF230" s="47"/>
      <c r="BG230" s="47"/>
      <c r="BH230" s="47"/>
      <c r="BI230" s="47"/>
      <c r="BJ230" s="47"/>
      <c r="BK230" s="48"/>
      <c r="BL230" s="47"/>
    </row>
    <row r="231" spans="2:64" ht="50.25" thickTop="1" thickBot="1" x14ac:dyDescent="0.35">
      <c r="B231" s="42"/>
      <c r="C231" s="87" t="e">
        <f>VLOOKUP(B231,'No Eliminar'!B$3:D$18,2,FALSE)</f>
        <v>#N/A</v>
      </c>
      <c r="D231" s="87" t="e">
        <f>VLOOKUP(B231,'No Eliminar'!B$3:E$18,4,FALSE)</f>
        <v>#N/A</v>
      </c>
      <c r="E231" s="42"/>
      <c r="F231" s="134"/>
      <c r="G231" s="46"/>
      <c r="H231" s="43"/>
      <c r="I231" s="47"/>
      <c r="J231" s="47"/>
      <c r="K231" s="42"/>
      <c r="L231" s="43"/>
      <c r="M231" s="70" t="str">
        <f t="shared" si="242"/>
        <v>;</v>
      </c>
      <c r="N231" s="71" t="str">
        <f t="shared" si="243"/>
        <v/>
      </c>
      <c r="O231" s="72" t="s">
        <v>53</v>
      </c>
      <c r="P231" s="72" t="s">
        <v>53</v>
      </c>
      <c r="Q231" s="72" t="s">
        <v>53</v>
      </c>
      <c r="R231" s="72" t="s">
        <v>53</v>
      </c>
      <c r="S231" s="72" t="s">
        <v>53</v>
      </c>
      <c r="T231" s="72" t="s">
        <v>53</v>
      </c>
      <c r="U231" s="72" t="s">
        <v>53</v>
      </c>
      <c r="V231" s="72" t="s">
        <v>54</v>
      </c>
      <c r="W231" s="72" t="s">
        <v>54</v>
      </c>
      <c r="X231" s="72" t="s">
        <v>53</v>
      </c>
      <c r="Y231" s="72" t="s">
        <v>53</v>
      </c>
      <c r="Z231" s="72" t="s">
        <v>53</v>
      </c>
      <c r="AA231" s="72" t="s">
        <v>53</v>
      </c>
      <c r="AB231" s="72" t="s">
        <v>53</v>
      </c>
      <c r="AC231" s="72" t="s">
        <v>53</v>
      </c>
      <c r="AD231" s="72" t="s">
        <v>54</v>
      </c>
      <c r="AE231" s="72" t="s">
        <v>53</v>
      </c>
      <c r="AF231" s="72" t="s">
        <v>53</v>
      </c>
      <c r="AG231" s="72" t="s">
        <v>54</v>
      </c>
      <c r="AH231" s="44"/>
      <c r="AI231" s="43"/>
      <c r="AJ231" s="44"/>
      <c r="AK231" s="93" t="str">
        <f t="shared" si="241"/>
        <v>;</v>
      </c>
      <c r="AL231" s="75" t="str">
        <f t="shared" si="244"/>
        <v/>
      </c>
      <c r="AM231" s="55" t="e">
        <f>IF(AND(M231&lt;&gt;"",AK231&lt;&gt;""),VLOOKUP(M231&amp;AK231,'No Eliminar'!$P$3:$Q$27,2,FALSE),"")</f>
        <v>#N/A</v>
      </c>
      <c r="AN231" s="102"/>
      <c r="AO231" s="312"/>
      <c r="AP231" s="454"/>
      <c r="AQ231" s="56" t="str">
        <f t="shared" si="233"/>
        <v>Impacto</v>
      </c>
      <c r="AR231" s="45"/>
      <c r="AS231" s="54" t="str">
        <f t="shared" si="234"/>
        <v/>
      </c>
      <c r="AT231" s="45"/>
      <c r="AU231" s="54" t="str">
        <f t="shared" si="235"/>
        <v/>
      </c>
      <c r="AV231" s="58" t="e">
        <f t="shared" si="236"/>
        <v>#VALUE!</v>
      </c>
      <c r="AW231" s="45"/>
      <c r="AX231" s="45"/>
      <c r="AY231" s="45"/>
      <c r="AZ231" s="58" t="str">
        <f t="shared" si="237"/>
        <v/>
      </c>
      <c r="BA231" s="59" t="str">
        <f t="shared" si="238"/>
        <v>Muy Alta</v>
      </c>
      <c r="BB231" s="58" t="e">
        <f t="shared" si="239"/>
        <v>#VALUE!</v>
      </c>
      <c r="BC231" s="59" t="e">
        <f t="shared" si="240"/>
        <v>#VALUE!</v>
      </c>
      <c r="BD231" s="60" t="e">
        <f>IF(AND(BA231&lt;&gt;"",BC231&lt;&gt;""),VLOOKUP(BA231&amp;BC231,'No Eliminar'!$P$3:$Q$27,2,FALSE),"")</f>
        <v>#VALUE!</v>
      </c>
      <c r="BE231" s="45"/>
      <c r="BF231" s="47"/>
      <c r="BG231" s="47"/>
      <c r="BH231" s="47"/>
      <c r="BI231" s="47"/>
      <c r="BJ231" s="47"/>
      <c r="BK231" s="48"/>
      <c r="BL231" s="47"/>
    </row>
    <row r="232" spans="2:64" ht="50.25" thickTop="1" thickBot="1" x14ac:dyDescent="0.35">
      <c r="B232" s="42"/>
      <c r="C232" s="87" t="e">
        <f>VLOOKUP(B232,'No Eliminar'!B$3:D$18,2,FALSE)</f>
        <v>#N/A</v>
      </c>
      <c r="D232" s="87" t="e">
        <f>VLOOKUP(B232,'No Eliminar'!B$3:E$18,4,FALSE)</f>
        <v>#N/A</v>
      </c>
      <c r="E232" s="42"/>
      <c r="F232" s="134"/>
      <c r="G232" s="46"/>
      <c r="H232" s="43"/>
      <c r="I232" s="47"/>
      <c r="J232" s="47"/>
      <c r="K232" s="42"/>
      <c r="L232" s="43"/>
      <c r="M232" s="70" t="str">
        <f t="shared" si="242"/>
        <v>;</v>
      </c>
      <c r="N232" s="71" t="str">
        <f t="shared" si="243"/>
        <v/>
      </c>
      <c r="O232" s="72" t="s">
        <v>53</v>
      </c>
      <c r="P232" s="72" t="s">
        <v>53</v>
      </c>
      <c r="Q232" s="72" t="s">
        <v>53</v>
      </c>
      <c r="R232" s="72" t="s">
        <v>53</v>
      </c>
      <c r="S232" s="72" t="s">
        <v>53</v>
      </c>
      <c r="T232" s="72" t="s">
        <v>53</v>
      </c>
      <c r="U232" s="72" t="s">
        <v>53</v>
      </c>
      <c r="V232" s="72" t="s">
        <v>54</v>
      </c>
      <c r="W232" s="72" t="s">
        <v>54</v>
      </c>
      <c r="X232" s="72" t="s">
        <v>53</v>
      </c>
      <c r="Y232" s="72" t="s">
        <v>53</v>
      </c>
      <c r="Z232" s="72" t="s">
        <v>53</v>
      </c>
      <c r="AA232" s="72" t="s">
        <v>53</v>
      </c>
      <c r="AB232" s="72" t="s">
        <v>53</v>
      </c>
      <c r="AC232" s="72" t="s">
        <v>53</v>
      </c>
      <c r="AD232" s="72" t="s">
        <v>54</v>
      </c>
      <c r="AE232" s="72" t="s">
        <v>53</v>
      </c>
      <c r="AF232" s="72" t="s">
        <v>53</v>
      </c>
      <c r="AG232" s="72" t="s">
        <v>54</v>
      </c>
      <c r="AH232" s="44"/>
      <c r="AI232" s="43"/>
      <c r="AJ232" s="44"/>
      <c r="AK232" s="93" t="str">
        <f t="shared" si="241"/>
        <v>;</v>
      </c>
      <c r="AL232" s="75" t="str">
        <f t="shared" si="244"/>
        <v/>
      </c>
      <c r="AM232" s="55" t="e">
        <f>IF(AND(M232&lt;&gt;"",AK232&lt;&gt;""),VLOOKUP(M232&amp;AK232,'No Eliminar'!$P$3:$Q$27,2,FALSE),"")</f>
        <v>#N/A</v>
      </c>
      <c r="AN232" s="102"/>
      <c r="AO232" s="312"/>
      <c r="AP232" s="454"/>
      <c r="AQ232" s="56" t="str">
        <f t="shared" si="233"/>
        <v>Impacto</v>
      </c>
      <c r="AR232" s="45"/>
      <c r="AS232" s="54" t="str">
        <f t="shared" si="234"/>
        <v/>
      </c>
      <c r="AT232" s="45"/>
      <c r="AU232" s="54" t="str">
        <f t="shared" si="235"/>
        <v/>
      </c>
      <c r="AV232" s="58" t="e">
        <f t="shared" si="236"/>
        <v>#VALUE!</v>
      </c>
      <c r="AW232" s="45"/>
      <c r="AX232" s="45"/>
      <c r="AY232" s="45"/>
      <c r="AZ232" s="58" t="str">
        <f t="shared" si="237"/>
        <v/>
      </c>
      <c r="BA232" s="59" t="str">
        <f t="shared" si="238"/>
        <v>Muy Alta</v>
      </c>
      <c r="BB232" s="58" t="e">
        <f t="shared" si="239"/>
        <v>#VALUE!</v>
      </c>
      <c r="BC232" s="59" t="e">
        <f t="shared" si="240"/>
        <v>#VALUE!</v>
      </c>
      <c r="BD232" s="60" t="e">
        <f>IF(AND(BA232&lt;&gt;"",BC232&lt;&gt;""),VLOOKUP(BA232&amp;BC232,'No Eliminar'!$P$3:$Q$27,2,FALSE),"")</f>
        <v>#VALUE!</v>
      </c>
      <c r="BE232" s="45"/>
      <c r="BF232" s="47"/>
      <c r="BG232" s="47"/>
      <c r="BH232" s="47"/>
      <c r="BI232" s="47"/>
      <c r="BJ232" s="47"/>
      <c r="BK232" s="48"/>
      <c r="BL232" s="47"/>
    </row>
    <row r="233" spans="2:64" ht="50.25" thickTop="1" thickBot="1" x14ac:dyDescent="0.35">
      <c r="B233" s="42"/>
      <c r="C233" s="87" t="e">
        <f>VLOOKUP(B233,'No Eliminar'!B$3:D$18,2,FALSE)</f>
        <v>#N/A</v>
      </c>
      <c r="D233" s="87" t="e">
        <f>VLOOKUP(B233,'No Eliminar'!B$3:E$18,4,FALSE)</f>
        <v>#N/A</v>
      </c>
      <c r="E233" s="42"/>
      <c r="F233" s="134"/>
      <c r="G233" s="46"/>
      <c r="H233" s="43"/>
      <c r="I233" s="47"/>
      <c r="J233" s="47"/>
      <c r="K233" s="42"/>
      <c r="L233" s="43"/>
      <c r="M233" s="70" t="str">
        <f t="shared" si="242"/>
        <v>;</v>
      </c>
      <c r="N233" s="71" t="str">
        <f t="shared" si="243"/>
        <v/>
      </c>
      <c r="O233" s="72" t="s">
        <v>53</v>
      </c>
      <c r="P233" s="72" t="s">
        <v>53</v>
      </c>
      <c r="Q233" s="72" t="s">
        <v>53</v>
      </c>
      <c r="R233" s="72" t="s">
        <v>53</v>
      </c>
      <c r="S233" s="72" t="s">
        <v>53</v>
      </c>
      <c r="T233" s="72" t="s">
        <v>53</v>
      </c>
      <c r="U233" s="72" t="s">
        <v>53</v>
      </c>
      <c r="V233" s="72" t="s">
        <v>54</v>
      </c>
      <c r="W233" s="72" t="s">
        <v>54</v>
      </c>
      <c r="X233" s="72" t="s">
        <v>53</v>
      </c>
      <c r="Y233" s="72" t="s">
        <v>53</v>
      </c>
      <c r="Z233" s="72" t="s">
        <v>53</v>
      </c>
      <c r="AA233" s="72" t="s">
        <v>53</v>
      </c>
      <c r="AB233" s="72" t="s">
        <v>53</v>
      </c>
      <c r="AC233" s="72" t="s">
        <v>53</v>
      </c>
      <c r="AD233" s="72" t="s">
        <v>54</v>
      </c>
      <c r="AE233" s="72" t="s">
        <v>53</v>
      </c>
      <c r="AF233" s="72" t="s">
        <v>53</v>
      </c>
      <c r="AG233" s="72" t="s">
        <v>54</v>
      </c>
      <c r="AH233" s="44"/>
      <c r="AI233" s="43"/>
      <c r="AJ233" s="44"/>
      <c r="AK233" s="93" t="str">
        <f t="shared" si="241"/>
        <v>;</v>
      </c>
      <c r="AL233" s="75" t="str">
        <f t="shared" si="244"/>
        <v/>
      </c>
      <c r="AM233" s="55" t="e">
        <f>IF(AND(M233&lt;&gt;"",AK233&lt;&gt;""),VLOOKUP(M233&amp;AK233,'No Eliminar'!$P$3:$Q$27,2,FALSE),"")</f>
        <v>#N/A</v>
      </c>
      <c r="AN233" s="102"/>
      <c r="AO233" s="312"/>
      <c r="AP233" s="454"/>
      <c r="AQ233" s="56" t="str">
        <f t="shared" si="233"/>
        <v>Impacto</v>
      </c>
      <c r="AR233" s="45"/>
      <c r="AS233" s="54" t="str">
        <f t="shared" si="234"/>
        <v/>
      </c>
      <c r="AT233" s="45"/>
      <c r="AU233" s="54" t="str">
        <f t="shared" si="235"/>
        <v/>
      </c>
      <c r="AV233" s="58" t="e">
        <f t="shared" si="236"/>
        <v>#VALUE!</v>
      </c>
      <c r="AW233" s="45"/>
      <c r="AX233" s="45"/>
      <c r="AY233" s="45"/>
      <c r="AZ233" s="58" t="str">
        <f t="shared" si="237"/>
        <v/>
      </c>
      <c r="BA233" s="59" t="str">
        <f t="shared" si="238"/>
        <v>Muy Alta</v>
      </c>
      <c r="BB233" s="58" t="e">
        <f t="shared" si="239"/>
        <v>#VALUE!</v>
      </c>
      <c r="BC233" s="59" t="e">
        <f t="shared" si="240"/>
        <v>#VALUE!</v>
      </c>
      <c r="BD233" s="60" t="e">
        <f>IF(AND(BA233&lt;&gt;"",BC233&lt;&gt;""),VLOOKUP(BA233&amp;BC233,'No Eliminar'!$P$3:$Q$27,2,FALSE),"")</f>
        <v>#VALUE!</v>
      </c>
      <c r="BE233" s="45"/>
      <c r="BF233" s="47"/>
      <c r="BG233" s="47"/>
      <c r="BH233" s="47"/>
      <c r="BI233" s="47"/>
      <c r="BJ233" s="47"/>
      <c r="BK233" s="48"/>
      <c r="BL233" s="47"/>
    </row>
    <row r="234" spans="2:64" ht="50.25" thickTop="1" thickBot="1" x14ac:dyDescent="0.35">
      <c r="B234" s="42"/>
      <c r="C234" s="87" t="e">
        <f>VLOOKUP(B234,'No Eliminar'!B$3:D$18,2,FALSE)</f>
        <v>#N/A</v>
      </c>
      <c r="D234" s="87" t="e">
        <f>VLOOKUP(B234,'No Eliminar'!B$3:E$18,4,FALSE)</f>
        <v>#N/A</v>
      </c>
      <c r="E234" s="42"/>
      <c r="F234" s="134"/>
      <c r="G234" s="46"/>
      <c r="H234" s="43"/>
      <c r="I234" s="47"/>
      <c r="J234" s="47"/>
      <c r="K234" s="42"/>
      <c r="L234" s="43"/>
      <c r="M234" s="70" t="str">
        <f t="shared" si="242"/>
        <v>;</v>
      </c>
      <c r="N234" s="71" t="str">
        <f t="shared" si="243"/>
        <v/>
      </c>
      <c r="O234" s="72" t="s">
        <v>53</v>
      </c>
      <c r="P234" s="72" t="s">
        <v>53</v>
      </c>
      <c r="Q234" s="72" t="s">
        <v>53</v>
      </c>
      <c r="R234" s="72" t="s">
        <v>53</v>
      </c>
      <c r="S234" s="72" t="s">
        <v>53</v>
      </c>
      <c r="T234" s="72" t="s">
        <v>53</v>
      </c>
      <c r="U234" s="72" t="s">
        <v>53</v>
      </c>
      <c r="V234" s="72" t="s">
        <v>54</v>
      </c>
      <c r="W234" s="72" t="s">
        <v>54</v>
      </c>
      <c r="X234" s="72" t="s">
        <v>53</v>
      </c>
      <c r="Y234" s="72" t="s">
        <v>53</v>
      </c>
      <c r="Z234" s="72" t="s">
        <v>53</v>
      </c>
      <c r="AA234" s="72" t="s">
        <v>53</v>
      </c>
      <c r="AB234" s="72" t="s">
        <v>53</v>
      </c>
      <c r="AC234" s="72" t="s">
        <v>53</v>
      </c>
      <c r="AD234" s="72" t="s">
        <v>54</v>
      </c>
      <c r="AE234" s="72" t="s">
        <v>53</v>
      </c>
      <c r="AF234" s="72" t="s">
        <v>53</v>
      </c>
      <c r="AG234" s="72" t="s">
        <v>54</v>
      </c>
      <c r="AH234" s="44"/>
      <c r="AI234" s="43"/>
      <c r="AJ234" s="44"/>
      <c r="AK234" s="93" t="str">
        <f t="shared" si="241"/>
        <v>;</v>
      </c>
      <c r="AL234" s="75" t="str">
        <f t="shared" si="244"/>
        <v/>
      </c>
      <c r="AM234" s="55" t="e">
        <f>IF(AND(M234&lt;&gt;"",AK234&lt;&gt;""),VLOOKUP(M234&amp;AK234,'No Eliminar'!$P$3:$Q$27,2,FALSE),"")</f>
        <v>#N/A</v>
      </c>
      <c r="AN234" s="102"/>
      <c r="AO234" s="312"/>
      <c r="AP234" s="454"/>
      <c r="AQ234" s="56" t="str">
        <f t="shared" si="233"/>
        <v>Impacto</v>
      </c>
      <c r="AR234" s="45"/>
      <c r="AS234" s="54" t="str">
        <f t="shared" si="234"/>
        <v/>
      </c>
      <c r="AT234" s="45"/>
      <c r="AU234" s="54" t="str">
        <f t="shared" si="235"/>
        <v/>
      </c>
      <c r="AV234" s="58" t="e">
        <f t="shared" si="236"/>
        <v>#VALUE!</v>
      </c>
      <c r="AW234" s="45"/>
      <c r="AX234" s="45"/>
      <c r="AY234" s="45"/>
      <c r="AZ234" s="58" t="str">
        <f t="shared" si="237"/>
        <v/>
      </c>
      <c r="BA234" s="59" t="str">
        <f t="shared" si="238"/>
        <v>Muy Alta</v>
      </c>
      <c r="BB234" s="58" t="e">
        <f t="shared" si="239"/>
        <v>#VALUE!</v>
      </c>
      <c r="BC234" s="59" t="e">
        <f t="shared" si="240"/>
        <v>#VALUE!</v>
      </c>
      <c r="BD234" s="60" t="e">
        <f>IF(AND(BA234&lt;&gt;"",BC234&lt;&gt;""),VLOOKUP(BA234&amp;BC234,'No Eliminar'!$P$3:$Q$27,2,FALSE),"")</f>
        <v>#VALUE!</v>
      </c>
      <c r="BE234" s="45"/>
      <c r="BF234" s="47"/>
      <c r="BG234" s="47"/>
      <c r="BH234" s="47"/>
      <c r="BI234" s="47"/>
      <c r="BJ234" s="47"/>
      <c r="BK234" s="48"/>
      <c r="BL234" s="47"/>
    </row>
    <row r="235" spans="2:64" ht="50.25" thickTop="1" thickBot="1" x14ac:dyDescent="0.35">
      <c r="B235" s="42"/>
      <c r="C235" s="87" t="e">
        <f>VLOOKUP(B235,'No Eliminar'!B$3:D$18,2,FALSE)</f>
        <v>#N/A</v>
      </c>
      <c r="D235" s="87" t="e">
        <f>VLOOKUP(B235,'No Eliminar'!B$3:E$18,4,FALSE)</f>
        <v>#N/A</v>
      </c>
      <c r="E235" s="42"/>
      <c r="F235" s="134"/>
      <c r="G235" s="46"/>
      <c r="H235" s="43"/>
      <c r="I235" s="47"/>
      <c r="J235" s="47"/>
      <c r="K235" s="42"/>
      <c r="L235" s="43"/>
      <c r="M235" s="70" t="str">
        <f t="shared" si="242"/>
        <v>;</v>
      </c>
      <c r="N235" s="71" t="str">
        <f t="shared" si="243"/>
        <v/>
      </c>
      <c r="O235" s="72" t="s">
        <v>53</v>
      </c>
      <c r="P235" s="72" t="s">
        <v>53</v>
      </c>
      <c r="Q235" s="72" t="s">
        <v>53</v>
      </c>
      <c r="R235" s="72" t="s">
        <v>53</v>
      </c>
      <c r="S235" s="72" t="s">
        <v>53</v>
      </c>
      <c r="T235" s="72" t="s">
        <v>53</v>
      </c>
      <c r="U235" s="72" t="s">
        <v>53</v>
      </c>
      <c r="V235" s="72" t="s">
        <v>54</v>
      </c>
      <c r="W235" s="72" t="s">
        <v>54</v>
      </c>
      <c r="X235" s="72" t="s">
        <v>53</v>
      </c>
      <c r="Y235" s="72" t="s">
        <v>53</v>
      </c>
      <c r="Z235" s="72" t="s">
        <v>53</v>
      </c>
      <c r="AA235" s="72" t="s">
        <v>53</v>
      </c>
      <c r="AB235" s="72" t="s">
        <v>53</v>
      </c>
      <c r="AC235" s="72" t="s">
        <v>53</v>
      </c>
      <c r="AD235" s="72" t="s">
        <v>54</v>
      </c>
      <c r="AE235" s="72" t="s">
        <v>53</v>
      </c>
      <c r="AF235" s="72" t="s">
        <v>53</v>
      </c>
      <c r="AG235" s="72" t="s">
        <v>54</v>
      </c>
      <c r="AH235" s="44"/>
      <c r="AI235" s="43"/>
      <c r="AJ235" s="44"/>
      <c r="AK235" s="93" t="str">
        <f t="shared" si="241"/>
        <v>;</v>
      </c>
      <c r="AL235" s="75" t="str">
        <f t="shared" si="244"/>
        <v/>
      </c>
      <c r="AM235" s="55" t="e">
        <f>IF(AND(M235&lt;&gt;"",AK235&lt;&gt;""),VLOOKUP(M235&amp;AK235,'No Eliminar'!$P$3:$Q$27,2,FALSE),"")</f>
        <v>#N/A</v>
      </c>
      <c r="AN235" s="102"/>
      <c r="AO235" s="312"/>
      <c r="AP235" s="454"/>
      <c r="AQ235" s="56" t="str">
        <f t="shared" si="233"/>
        <v>Impacto</v>
      </c>
      <c r="AR235" s="45"/>
      <c r="AS235" s="54" t="str">
        <f t="shared" si="234"/>
        <v/>
      </c>
      <c r="AT235" s="45"/>
      <c r="AU235" s="54" t="str">
        <f t="shared" si="235"/>
        <v/>
      </c>
      <c r="AV235" s="58" t="e">
        <f t="shared" si="236"/>
        <v>#VALUE!</v>
      </c>
      <c r="AW235" s="45"/>
      <c r="AX235" s="45"/>
      <c r="AY235" s="45"/>
      <c r="AZ235" s="58" t="str">
        <f t="shared" si="237"/>
        <v/>
      </c>
      <c r="BA235" s="59" t="str">
        <f t="shared" si="238"/>
        <v>Muy Alta</v>
      </c>
      <c r="BB235" s="58" t="e">
        <f t="shared" si="239"/>
        <v>#VALUE!</v>
      </c>
      <c r="BC235" s="59" t="e">
        <f t="shared" si="240"/>
        <v>#VALUE!</v>
      </c>
      <c r="BD235" s="60" t="e">
        <f>IF(AND(BA235&lt;&gt;"",BC235&lt;&gt;""),VLOOKUP(BA235&amp;BC235,'No Eliminar'!$P$3:$Q$27,2,FALSE),"")</f>
        <v>#VALUE!</v>
      </c>
      <c r="BE235" s="45"/>
      <c r="BF235" s="47"/>
      <c r="BG235" s="47"/>
      <c r="BH235" s="47"/>
      <c r="BI235" s="47"/>
      <c r="BJ235" s="47"/>
      <c r="BK235" s="48"/>
      <c r="BL235" s="47"/>
    </row>
    <row r="236" spans="2:64" ht="50.25" thickTop="1" thickBot="1" x14ac:dyDescent="0.35">
      <c r="B236" s="42"/>
      <c r="C236" s="87" t="e">
        <f>VLOOKUP(B236,'No Eliminar'!B$3:D$18,2,FALSE)</f>
        <v>#N/A</v>
      </c>
      <c r="D236" s="87" t="e">
        <f>VLOOKUP(B236,'No Eliminar'!B$3:E$18,4,FALSE)</f>
        <v>#N/A</v>
      </c>
      <c r="E236" s="42"/>
      <c r="F236" s="134"/>
      <c r="G236" s="46"/>
      <c r="H236" s="43"/>
      <c r="I236" s="47"/>
      <c r="J236" s="47"/>
      <c r="K236" s="42"/>
      <c r="L236" s="43"/>
      <c r="M236" s="70" t="str">
        <f t="shared" si="242"/>
        <v>;</v>
      </c>
      <c r="N236" s="71" t="str">
        <f t="shared" si="243"/>
        <v/>
      </c>
      <c r="O236" s="72" t="s">
        <v>53</v>
      </c>
      <c r="P236" s="72" t="s">
        <v>53</v>
      </c>
      <c r="Q236" s="72" t="s">
        <v>53</v>
      </c>
      <c r="R236" s="72" t="s">
        <v>53</v>
      </c>
      <c r="S236" s="72" t="s">
        <v>53</v>
      </c>
      <c r="T236" s="72" t="s">
        <v>53</v>
      </c>
      <c r="U236" s="72" t="s">
        <v>53</v>
      </c>
      <c r="V236" s="72" t="s">
        <v>54</v>
      </c>
      <c r="W236" s="72" t="s">
        <v>54</v>
      </c>
      <c r="X236" s="72" t="s">
        <v>53</v>
      </c>
      <c r="Y236" s="72" t="s">
        <v>53</v>
      </c>
      <c r="Z236" s="72" t="s">
        <v>53</v>
      </c>
      <c r="AA236" s="72" t="s">
        <v>53</v>
      </c>
      <c r="AB236" s="72" t="s">
        <v>53</v>
      </c>
      <c r="AC236" s="72" t="s">
        <v>53</v>
      </c>
      <c r="AD236" s="72" t="s">
        <v>54</v>
      </c>
      <c r="AE236" s="72" t="s">
        <v>53</v>
      </c>
      <c r="AF236" s="72" t="s">
        <v>53</v>
      </c>
      <c r="AG236" s="72" t="s">
        <v>54</v>
      </c>
      <c r="AH236" s="44"/>
      <c r="AI236" s="43"/>
      <c r="AJ236" s="44"/>
      <c r="AK236" s="93" t="str">
        <f t="shared" si="241"/>
        <v>;</v>
      </c>
      <c r="AL236" s="75" t="str">
        <f t="shared" si="244"/>
        <v/>
      </c>
      <c r="AM236" s="55" t="e">
        <f>IF(AND(M236&lt;&gt;"",AK236&lt;&gt;""),VLOOKUP(M236&amp;AK236,'No Eliminar'!$P$3:$Q$27,2,FALSE),"")</f>
        <v>#N/A</v>
      </c>
      <c r="AN236" s="102"/>
      <c r="AO236" s="312"/>
      <c r="AP236" s="454"/>
      <c r="AQ236" s="56" t="str">
        <f t="shared" si="233"/>
        <v>Impacto</v>
      </c>
      <c r="AR236" s="45"/>
      <c r="AS236" s="54" t="str">
        <f t="shared" si="234"/>
        <v/>
      </c>
      <c r="AT236" s="45"/>
      <c r="AU236" s="54" t="str">
        <f t="shared" si="235"/>
        <v/>
      </c>
      <c r="AV236" s="58" t="e">
        <f t="shared" si="236"/>
        <v>#VALUE!</v>
      </c>
      <c r="AW236" s="45"/>
      <c r="AX236" s="45"/>
      <c r="AY236" s="45"/>
      <c r="AZ236" s="58" t="str">
        <f t="shared" si="237"/>
        <v/>
      </c>
      <c r="BA236" s="59" t="str">
        <f t="shared" si="238"/>
        <v>Muy Alta</v>
      </c>
      <c r="BB236" s="58" t="e">
        <f t="shared" si="239"/>
        <v>#VALUE!</v>
      </c>
      <c r="BC236" s="59" t="e">
        <f t="shared" si="240"/>
        <v>#VALUE!</v>
      </c>
      <c r="BD236" s="60" t="e">
        <f>IF(AND(BA236&lt;&gt;"",BC236&lt;&gt;""),VLOOKUP(BA236&amp;BC236,'No Eliminar'!$P$3:$Q$27,2,FALSE),"")</f>
        <v>#VALUE!</v>
      </c>
      <c r="BE236" s="45"/>
      <c r="BF236" s="47"/>
      <c r="BG236" s="47"/>
      <c r="BH236" s="47"/>
      <c r="BI236" s="47"/>
      <c r="BJ236" s="47"/>
      <c r="BK236" s="48"/>
      <c r="BL236" s="47"/>
    </row>
    <row r="237" spans="2:64" ht="50.25" thickTop="1" thickBot="1" x14ac:dyDescent="0.35">
      <c r="B237" s="42"/>
      <c r="C237" s="87" t="e">
        <f>VLOOKUP(B237,'No Eliminar'!B$3:D$18,2,FALSE)</f>
        <v>#N/A</v>
      </c>
      <c r="D237" s="87" t="e">
        <f>VLOOKUP(B237,'No Eliminar'!B$3:E$18,4,FALSE)</f>
        <v>#N/A</v>
      </c>
      <c r="E237" s="42"/>
      <c r="F237" s="134"/>
      <c r="G237" s="46"/>
      <c r="H237" s="43"/>
      <c r="I237" s="47"/>
      <c r="J237" s="47"/>
      <c r="K237" s="42"/>
      <c r="L237" s="43"/>
      <c r="M237" s="70" t="str">
        <f t="shared" si="242"/>
        <v>;</v>
      </c>
      <c r="N237" s="71" t="str">
        <f t="shared" si="243"/>
        <v/>
      </c>
      <c r="O237" s="72" t="s">
        <v>53</v>
      </c>
      <c r="P237" s="72" t="s">
        <v>53</v>
      </c>
      <c r="Q237" s="72" t="s">
        <v>53</v>
      </c>
      <c r="R237" s="72" t="s">
        <v>53</v>
      </c>
      <c r="S237" s="72" t="s">
        <v>53</v>
      </c>
      <c r="T237" s="72" t="s">
        <v>53</v>
      </c>
      <c r="U237" s="72" t="s">
        <v>53</v>
      </c>
      <c r="V237" s="72" t="s">
        <v>54</v>
      </c>
      <c r="W237" s="72" t="s">
        <v>54</v>
      </c>
      <c r="X237" s="72" t="s">
        <v>53</v>
      </c>
      <c r="Y237" s="72" t="s">
        <v>53</v>
      </c>
      <c r="Z237" s="72" t="s">
        <v>53</v>
      </c>
      <c r="AA237" s="72" t="s">
        <v>53</v>
      </c>
      <c r="AB237" s="72" t="s">
        <v>53</v>
      </c>
      <c r="AC237" s="72" t="s">
        <v>53</v>
      </c>
      <c r="AD237" s="72" t="s">
        <v>54</v>
      </c>
      <c r="AE237" s="72" t="s">
        <v>53</v>
      </c>
      <c r="AF237" s="72" t="s">
        <v>53</v>
      </c>
      <c r="AG237" s="72" t="s">
        <v>54</v>
      </c>
      <c r="AH237" s="44"/>
      <c r="AI237" s="43"/>
      <c r="AJ237" s="44"/>
      <c r="AK237" s="93" t="str">
        <f t="shared" si="241"/>
        <v>;</v>
      </c>
      <c r="AL237" s="75" t="str">
        <f t="shared" si="244"/>
        <v/>
      </c>
      <c r="AM237" s="55" t="e">
        <f>IF(AND(M237&lt;&gt;"",AK237&lt;&gt;""),VLOOKUP(M237&amp;AK237,'No Eliminar'!$P$3:$Q$27,2,FALSE),"")</f>
        <v>#N/A</v>
      </c>
      <c r="AN237" s="102"/>
      <c r="AO237" s="312"/>
      <c r="AP237" s="454"/>
      <c r="AQ237" s="56" t="str">
        <f t="shared" si="233"/>
        <v>Impacto</v>
      </c>
      <c r="AR237" s="45"/>
      <c r="AS237" s="54" t="str">
        <f t="shared" si="234"/>
        <v/>
      </c>
      <c r="AT237" s="45"/>
      <c r="AU237" s="54" t="str">
        <f t="shared" si="235"/>
        <v/>
      </c>
      <c r="AV237" s="58" t="e">
        <f t="shared" si="236"/>
        <v>#VALUE!</v>
      </c>
      <c r="AW237" s="45"/>
      <c r="AX237" s="45"/>
      <c r="AY237" s="45"/>
      <c r="AZ237" s="58" t="str">
        <f t="shared" si="237"/>
        <v/>
      </c>
      <c r="BA237" s="59" t="str">
        <f t="shared" si="238"/>
        <v>Muy Alta</v>
      </c>
      <c r="BB237" s="58" t="e">
        <f t="shared" si="239"/>
        <v>#VALUE!</v>
      </c>
      <c r="BC237" s="59" t="e">
        <f t="shared" si="240"/>
        <v>#VALUE!</v>
      </c>
      <c r="BD237" s="60" t="e">
        <f>IF(AND(BA237&lt;&gt;"",BC237&lt;&gt;""),VLOOKUP(BA237&amp;BC237,'No Eliminar'!$P$3:$Q$27,2,FALSE),"")</f>
        <v>#VALUE!</v>
      </c>
      <c r="BE237" s="45"/>
      <c r="BF237" s="47"/>
      <c r="BG237" s="47"/>
      <c r="BH237" s="47"/>
      <c r="BI237" s="47"/>
      <c r="BJ237" s="47"/>
      <c r="BK237" s="48"/>
      <c r="BL237" s="47"/>
    </row>
    <row r="238" spans="2:64" ht="50.25" thickTop="1" thickBot="1" x14ac:dyDescent="0.35">
      <c r="B238" s="42"/>
      <c r="C238" s="87" t="e">
        <f>VLOOKUP(B238,'No Eliminar'!B$3:D$18,2,FALSE)</f>
        <v>#N/A</v>
      </c>
      <c r="D238" s="87" t="e">
        <f>VLOOKUP(B238,'No Eliminar'!B$3:E$18,4,FALSE)</f>
        <v>#N/A</v>
      </c>
      <c r="E238" s="42"/>
      <c r="F238" s="134"/>
      <c r="G238" s="46"/>
      <c r="H238" s="43"/>
      <c r="I238" s="47"/>
      <c r="J238" s="47"/>
      <c r="K238" s="42"/>
      <c r="L238" s="43"/>
      <c r="M238" s="70" t="str">
        <f t="shared" si="242"/>
        <v>;</v>
      </c>
      <c r="N238" s="71" t="str">
        <f t="shared" si="243"/>
        <v/>
      </c>
      <c r="O238" s="72" t="s">
        <v>53</v>
      </c>
      <c r="P238" s="72" t="s">
        <v>53</v>
      </c>
      <c r="Q238" s="72" t="s">
        <v>53</v>
      </c>
      <c r="R238" s="72" t="s">
        <v>53</v>
      </c>
      <c r="S238" s="72" t="s">
        <v>53</v>
      </c>
      <c r="T238" s="72" t="s">
        <v>53</v>
      </c>
      <c r="U238" s="72" t="s">
        <v>53</v>
      </c>
      <c r="V238" s="72" t="s">
        <v>54</v>
      </c>
      <c r="W238" s="72" t="s">
        <v>54</v>
      </c>
      <c r="X238" s="72" t="s">
        <v>53</v>
      </c>
      <c r="Y238" s="72" t="s">
        <v>53</v>
      </c>
      <c r="Z238" s="72" t="s">
        <v>53</v>
      </c>
      <c r="AA238" s="72" t="s">
        <v>53</v>
      </c>
      <c r="AB238" s="72" t="s">
        <v>53</v>
      </c>
      <c r="AC238" s="72" t="s">
        <v>53</v>
      </c>
      <c r="AD238" s="72" t="s">
        <v>54</v>
      </c>
      <c r="AE238" s="72" t="s">
        <v>53</v>
      </c>
      <c r="AF238" s="72" t="s">
        <v>53</v>
      </c>
      <c r="AG238" s="72" t="s">
        <v>54</v>
      </c>
      <c r="AH238" s="44"/>
      <c r="AI238" s="43"/>
      <c r="AJ238" s="44"/>
      <c r="AK238" s="93" t="str">
        <f t="shared" si="241"/>
        <v>;</v>
      </c>
      <c r="AL238" s="75" t="str">
        <f t="shared" si="244"/>
        <v/>
      </c>
      <c r="AM238" s="55" t="e">
        <f>IF(AND(M238&lt;&gt;"",AK238&lt;&gt;""),VLOOKUP(M238&amp;AK238,'No Eliminar'!$P$3:$Q$27,2,FALSE),"")</f>
        <v>#N/A</v>
      </c>
      <c r="AN238" s="102"/>
      <c r="AO238" s="312"/>
      <c r="AP238" s="454"/>
      <c r="AQ238" s="56" t="str">
        <f t="shared" si="233"/>
        <v>Impacto</v>
      </c>
      <c r="AR238" s="45"/>
      <c r="AS238" s="54" t="str">
        <f t="shared" si="234"/>
        <v/>
      </c>
      <c r="AT238" s="45"/>
      <c r="AU238" s="54" t="str">
        <f t="shared" si="235"/>
        <v/>
      </c>
      <c r="AV238" s="58" t="e">
        <f t="shared" si="236"/>
        <v>#VALUE!</v>
      </c>
      <c r="AW238" s="45"/>
      <c r="AX238" s="45"/>
      <c r="AY238" s="45"/>
      <c r="AZ238" s="58" t="str">
        <f t="shared" si="237"/>
        <v/>
      </c>
      <c r="BA238" s="59" t="str">
        <f t="shared" si="238"/>
        <v>Muy Alta</v>
      </c>
      <c r="BB238" s="58" t="e">
        <f t="shared" si="239"/>
        <v>#VALUE!</v>
      </c>
      <c r="BC238" s="59" t="e">
        <f t="shared" si="240"/>
        <v>#VALUE!</v>
      </c>
      <c r="BD238" s="60" t="e">
        <f>IF(AND(BA238&lt;&gt;"",BC238&lt;&gt;""),VLOOKUP(BA238&amp;BC238,'No Eliminar'!$P$3:$Q$27,2,FALSE),"")</f>
        <v>#VALUE!</v>
      </c>
      <c r="BE238" s="45"/>
      <c r="BF238" s="47"/>
      <c r="BG238" s="47"/>
      <c r="BH238" s="47"/>
      <c r="BI238" s="47"/>
      <c r="BJ238" s="47"/>
      <c r="BK238" s="48"/>
      <c r="BL238" s="47"/>
    </row>
    <row r="239" spans="2:64" ht="50.25" thickTop="1" thickBot="1" x14ac:dyDescent="0.35">
      <c r="B239" s="42"/>
      <c r="C239" s="87" t="e">
        <f>VLOOKUP(B239,'No Eliminar'!B$3:D$18,2,FALSE)</f>
        <v>#N/A</v>
      </c>
      <c r="D239" s="87" t="e">
        <f>VLOOKUP(B239,'No Eliminar'!B$3:E$18,4,FALSE)</f>
        <v>#N/A</v>
      </c>
      <c r="E239" s="42"/>
      <c r="F239" s="134"/>
      <c r="G239" s="46"/>
      <c r="H239" s="43"/>
      <c r="I239" s="47"/>
      <c r="J239" s="47"/>
      <c r="K239" s="42"/>
      <c r="L239" s="43"/>
      <c r="M239" s="70" t="str">
        <f t="shared" si="242"/>
        <v>;</v>
      </c>
      <c r="N239" s="71" t="str">
        <f t="shared" si="243"/>
        <v/>
      </c>
      <c r="O239" s="72" t="s">
        <v>53</v>
      </c>
      <c r="P239" s="72" t="s">
        <v>53</v>
      </c>
      <c r="Q239" s="72" t="s">
        <v>53</v>
      </c>
      <c r="R239" s="72" t="s">
        <v>53</v>
      </c>
      <c r="S239" s="72" t="s">
        <v>53</v>
      </c>
      <c r="T239" s="72" t="s">
        <v>53</v>
      </c>
      <c r="U239" s="72" t="s">
        <v>53</v>
      </c>
      <c r="V239" s="72" t="s">
        <v>54</v>
      </c>
      <c r="W239" s="72" t="s">
        <v>54</v>
      </c>
      <c r="X239" s="72" t="s">
        <v>53</v>
      </c>
      <c r="Y239" s="72" t="s">
        <v>53</v>
      </c>
      <c r="Z239" s="72" t="s">
        <v>53</v>
      </c>
      <c r="AA239" s="72" t="s">
        <v>53</v>
      </c>
      <c r="AB239" s="72" t="s">
        <v>53</v>
      </c>
      <c r="AC239" s="72" t="s">
        <v>53</v>
      </c>
      <c r="AD239" s="72" t="s">
        <v>54</v>
      </c>
      <c r="AE239" s="72" t="s">
        <v>53</v>
      </c>
      <c r="AF239" s="72" t="s">
        <v>53</v>
      </c>
      <c r="AG239" s="72" t="s">
        <v>54</v>
      </c>
      <c r="AH239" s="44"/>
      <c r="AI239" s="43"/>
      <c r="AJ239" s="44"/>
      <c r="AK239" s="93" t="str">
        <f t="shared" si="241"/>
        <v>;</v>
      </c>
      <c r="AL239" s="75" t="str">
        <f t="shared" si="244"/>
        <v/>
      </c>
      <c r="AM239" s="55" t="e">
        <f>IF(AND(M239&lt;&gt;"",AK239&lt;&gt;""),VLOOKUP(M239&amp;AK239,'No Eliminar'!$P$3:$Q$27,2,FALSE),"")</f>
        <v>#N/A</v>
      </c>
      <c r="AN239" s="102"/>
      <c r="AO239" s="312"/>
      <c r="AP239" s="454"/>
      <c r="AQ239" s="56" t="str">
        <f t="shared" si="233"/>
        <v>Impacto</v>
      </c>
      <c r="AR239" s="45"/>
      <c r="AS239" s="54" t="str">
        <f t="shared" si="234"/>
        <v/>
      </c>
      <c r="AT239" s="45"/>
      <c r="AU239" s="54" t="str">
        <f t="shared" si="235"/>
        <v/>
      </c>
      <c r="AV239" s="58" t="e">
        <f t="shared" si="236"/>
        <v>#VALUE!</v>
      </c>
      <c r="AW239" s="45"/>
      <c r="AX239" s="45"/>
      <c r="AY239" s="45"/>
      <c r="AZ239" s="58" t="str">
        <f t="shared" si="237"/>
        <v/>
      </c>
      <c r="BA239" s="59" t="str">
        <f t="shared" si="238"/>
        <v>Muy Alta</v>
      </c>
      <c r="BB239" s="58" t="e">
        <f t="shared" si="239"/>
        <v>#VALUE!</v>
      </c>
      <c r="BC239" s="59" t="e">
        <f t="shared" si="240"/>
        <v>#VALUE!</v>
      </c>
      <c r="BD239" s="60" t="e">
        <f>IF(AND(BA239&lt;&gt;"",BC239&lt;&gt;""),VLOOKUP(BA239&amp;BC239,'No Eliminar'!$P$3:$Q$27,2,FALSE),"")</f>
        <v>#VALUE!</v>
      </c>
      <c r="BE239" s="45"/>
      <c r="BF239" s="47"/>
      <c r="BG239" s="47"/>
      <c r="BH239" s="47"/>
      <c r="BI239" s="47"/>
      <c r="BJ239" s="47"/>
      <c r="BK239" s="48"/>
      <c r="BL239" s="47"/>
    </row>
    <row r="240" spans="2:64" ht="50.25" thickTop="1" thickBot="1" x14ac:dyDescent="0.35">
      <c r="B240" s="42"/>
      <c r="C240" s="87" t="e">
        <f>VLOOKUP(B240,'No Eliminar'!B$3:D$18,2,FALSE)</f>
        <v>#N/A</v>
      </c>
      <c r="D240" s="87" t="e">
        <f>VLOOKUP(B240,'No Eliminar'!B$3:E$18,4,FALSE)</f>
        <v>#N/A</v>
      </c>
      <c r="E240" s="42"/>
      <c r="F240" s="134"/>
      <c r="G240" s="46"/>
      <c r="H240" s="43"/>
      <c r="I240" s="47"/>
      <c r="J240" s="47"/>
      <c r="K240" s="42"/>
      <c r="L240" s="43"/>
      <c r="M240" s="70" t="str">
        <f t="shared" si="242"/>
        <v>;</v>
      </c>
      <c r="N240" s="71" t="str">
        <f t="shared" si="243"/>
        <v/>
      </c>
      <c r="O240" s="72" t="s">
        <v>53</v>
      </c>
      <c r="P240" s="72" t="s">
        <v>53</v>
      </c>
      <c r="Q240" s="72" t="s">
        <v>53</v>
      </c>
      <c r="R240" s="72" t="s">
        <v>53</v>
      </c>
      <c r="S240" s="72" t="s">
        <v>53</v>
      </c>
      <c r="T240" s="72" t="s">
        <v>53</v>
      </c>
      <c r="U240" s="72" t="s">
        <v>53</v>
      </c>
      <c r="V240" s="72" t="s">
        <v>54</v>
      </c>
      <c r="W240" s="72" t="s">
        <v>54</v>
      </c>
      <c r="X240" s="72" t="s">
        <v>53</v>
      </c>
      <c r="Y240" s="72" t="s">
        <v>53</v>
      </c>
      <c r="Z240" s="72" t="s">
        <v>53</v>
      </c>
      <c r="AA240" s="72" t="s">
        <v>53</v>
      </c>
      <c r="AB240" s="72" t="s">
        <v>53</v>
      </c>
      <c r="AC240" s="72" t="s">
        <v>53</v>
      </c>
      <c r="AD240" s="72" t="s">
        <v>54</v>
      </c>
      <c r="AE240" s="72" t="s">
        <v>53</v>
      </c>
      <c r="AF240" s="72" t="s">
        <v>53</v>
      </c>
      <c r="AG240" s="72" t="s">
        <v>54</v>
      </c>
      <c r="AH240" s="44"/>
      <c r="AI240" s="43"/>
      <c r="AJ240" s="44"/>
      <c r="AK240" s="93" t="str">
        <f t="shared" si="241"/>
        <v>;</v>
      </c>
      <c r="AL240" s="75" t="str">
        <f t="shared" si="244"/>
        <v/>
      </c>
      <c r="AM240" s="55" t="e">
        <f>IF(AND(M240&lt;&gt;"",AK240&lt;&gt;""),VLOOKUP(M240&amp;AK240,'No Eliminar'!$P$3:$Q$27,2,FALSE),"")</f>
        <v>#N/A</v>
      </c>
      <c r="AN240" s="102"/>
      <c r="AO240" s="312"/>
      <c r="AP240" s="454"/>
      <c r="AQ240" s="56" t="str">
        <f t="shared" si="233"/>
        <v>Impacto</v>
      </c>
      <c r="AR240" s="45"/>
      <c r="AS240" s="54" t="str">
        <f t="shared" si="234"/>
        <v/>
      </c>
      <c r="AT240" s="45"/>
      <c r="AU240" s="54" t="str">
        <f t="shared" si="235"/>
        <v/>
      </c>
      <c r="AV240" s="58" t="e">
        <f t="shared" si="236"/>
        <v>#VALUE!</v>
      </c>
      <c r="AW240" s="45"/>
      <c r="AX240" s="45"/>
      <c r="AY240" s="45"/>
      <c r="AZ240" s="58" t="str">
        <f t="shared" si="237"/>
        <v/>
      </c>
      <c r="BA240" s="59" t="str">
        <f t="shared" si="238"/>
        <v>Muy Alta</v>
      </c>
      <c r="BB240" s="58" t="e">
        <f t="shared" si="239"/>
        <v>#VALUE!</v>
      </c>
      <c r="BC240" s="59" t="e">
        <f t="shared" si="240"/>
        <v>#VALUE!</v>
      </c>
      <c r="BD240" s="60" t="e">
        <f>IF(AND(BA240&lt;&gt;"",BC240&lt;&gt;""),VLOOKUP(BA240&amp;BC240,'No Eliminar'!$P$3:$Q$27,2,FALSE),"")</f>
        <v>#VALUE!</v>
      </c>
      <c r="BE240" s="45"/>
      <c r="BF240" s="47"/>
      <c r="BG240" s="47"/>
      <c r="BH240" s="47"/>
      <c r="BI240" s="47"/>
      <c r="BJ240" s="47"/>
      <c r="BK240" s="48"/>
      <c r="BL240" s="47"/>
    </row>
    <row r="241" spans="2:64" ht="50.25" thickTop="1" thickBot="1" x14ac:dyDescent="0.35">
      <c r="B241" s="42"/>
      <c r="C241" s="87" t="e">
        <f>VLOOKUP(B241,'No Eliminar'!B$3:D$18,2,FALSE)</f>
        <v>#N/A</v>
      </c>
      <c r="D241" s="87" t="e">
        <f>VLOOKUP(B241,'No Eliminar'!B$3:E$18,4,FALSE)</f>
        <v>#N/A</v>
      </c>
      <c r="E241" s="42"/>
      <c r="F241" s="134"/>
      <c r="G241" s="46"/>
      <c r="H241" s="43"/>
      <c r="I241" s="47"/>
      <c r="J241" s="47"/>
      <c r="K241" s="42"/>
      <c r="L241" s="43"/>
      <c r="M241" s="70" t="str">
        <f t="shared" si="242"/>
        <v>;</v>
      </c>
      <c r="N241" s="71" t="str">
        <f t="shared" si="243"/>
        <v/>
      </c>
      <c r="O241" s="72" t="s">
        <v>53</v>
      </c>
      <c r="P241" s="72" t="s">
        <v>53</v>
      </c>
      <c r="Q241" s="72" t="s">
        <v>53</v>
      </c>
      <c r="R241" s="72" t="s">
        <v>53</v>
      </c>
      <c r="S241" s="72" t="s">
        <v>53</v>
      </c>
      <c r="T241" s="72" t="s">
        <v>53</v>
      </c>
      <c r="U241" s="72" t="s">
        <v>53</v>
      </c>
      <c r="V241" s="72" t="s">
        <v>54</v>
      </c>
      <c r="W241" s="72" t="s">
        <v>54</v>
      </c>
      <c r="X241" s="72" t="s">
        <v>53</v>
      </c>
      <c r="Y241" s="72" t="s">
        <v>53</v>
      </c>
      <c r="Z241" s="72" t="s">
        <v>53</v>
      </c>
      <c r="AA241" s="72" t="s">
        <v>53</v>
      </c>
      <c r="AB241" s="72" t="s">
        <v>53</v>
      </c>
      <c r="AC241" s="72" t="s">
        <v>53</v>
      </c>
      <c r="AD241" s="72" t="s">
        <v>54</v>
      </c>
      <c r="AE241" s="72" t="s">
        <v>53</v>
      </c>
      <c r="AF241" s="72" t="s">
        <v>53</v>
      </c>
      <c r="AG241" s="72" t="s">
        <v>54</v>
      </c>
      <c r="AH241" s="44"/>
      <c r="AI241" s="43"/>
      <c r="AJ241" s="44"/>
      <c r="AK241" s="93" t="str">
        <f t="shared" si="241"/>
        <v>;</v>
      </c>
      <c r="AL241" s="75" t="str">
        <f t="shared" si="244"/>
        <v/>
      </c>
      <c r="AM241" s="55" t="e">
        <f>IF(AND(M241&lt;&gt;"",AK241&lt;&gt;""),VLOOKUP(M241&amp;AK241,'No Eliminar'!$P$3:$Q$27,2,FALSE),"")</f>
        <v>#N/A</v>
      </c>
      <c r="AN241" s="102"/>
      <c r="AO241" s="312"/>
      <c r="AP241" s="454"/>
      <c r="AQ241" s="56" t="str">
        <f t="shared" si="233"/>
        <v>Impacto</v>
      </c>
      <c r="AR241" s="45"/>
      <c r="AS241" s="54" t="str">
        <f t="shared" si="234"/>
        <v/>
      </c>
      <c r="AT241" s="45"/>
      <c r="AU241" s="54" t="str">
        <f t="shared" si="235"/>
        <v/>
      </c>
      <c r="AV241" s="58" t="e">
        <f t="shared" si="236"/>
        <v>#VALUE!</v>
      </c>
      <c r="AW241" s="45"/>
      <c r="AX241" s="45"/>
      <c r="AY241" s="45"/>
      <c r="AZ241" s="58" t="str">
        <f t="shared" si="237"/>
        <v/>
      </c>
      <c r="BA241" s="59" t="str">
        <f t="shared" si="238"/>
        <v>Muy Alta</v>
      </c>
      <c r="BB241" s="58" t="e">
        <f t="shared" si="239"/>
        <v>#VALUE!</v>
      </c>
      <c r="BC241" s="59" t="e">
        <f t="shared" si="240"/>
        <v>#VALUE!</v>
      </c>
      <c r="BD241" s="60" t="e">
        <f>IF(AND(BA241&lt;&gt;"",BC241&lt;&gt;""),VLOOKUP(BA241&amp;BC241,'No Eliminar'!$P$3:$Q$27,2,FALSE),"")</f>
        <v>#VALUE!</v>
      </c>
      <c r="BE241" s="45"/>
      <c r="BF241" s="47"/>
      <c r="BG241" s="47"/>
      <c r="BH241" s="47"/>
      <c r="BI241" s="47"/>
      <c r="BJ241" s="47"/>
      <c r="BK241" s="48"/>
      <c r="BL241" s="47"/>
    </row>
    <row r="242" spans="2:64" ht="50.25" thickTop="1" thickBot="1" x14ac:dyDescent="0.35">
      <c r="B242" s="42"/>
      <c r="C242" s="87" t="e">
        <f>VLOOKUP(B242,'No Eliminar'!B$3:D$18,2,FALSE)</f>
        <v>#N/A</v>
      </c>
      <c r="D242" s="87" t="e">
        <f>VLOOKUP(B242,'No Eliminar'!B$3:E$18,4,FALSE)</f>
        <v>#N/A</v>
      </c>
      <c r="E242" s="42"/>
      <c r="F242" s="134"/>
      <c r="G242" s="46"/>
      <c r="H242" s="43"/>
      <c r="I242" s="47"/>
      <c r="J242" s="47"/>
      <c r="K242" s="42"/>
      <c r="L242" s="43"/>
      <c r="M242" s="70" t="str">
        <f t="shared" si="242"/>
        <v>;</v>
      </c>
      <c r="N242" s="71" t="str">
        <f t="shared" si="243"/>
        <v/>
      </c>
      <c r="O242" s="72" t="s">
        <v>53</v>
      </c>
      <c r="P242" s="72" t="s">
        <v>53</v>
      </c>
      <c r="Q242" s="72" t="s">
        <v>53</v>
      </c>
      <c r="R242" s="72" t="s">
        <v>53</v>
      </c>
      <c r="S242" s="72" t="s">
        <v>53</v>
      </c>
      <c r="T242" s="72" t="s">
        <v>53</v>
      </c>
      <c r="U242" s="72" t="s">
        <v>53</v>
      </c>
      <c r="V242" s="72" t="s">
        <v>54</v>
      </c>
      <c r="W242" s="72" t="s">
        <v>54</v>
      </c>
      <c r="X242" s="72" t="s">
        <v>53</v>
      </c>
      <c r="Y242" s="72" t="s">
        <v>53</v>
      </c>
      <c r="Z242" s="72" t="s">
        <v>53</v>
      </c>
      <c r="AA242" s="72" t="s">
        <v>53</v>
      </c>
      <c r="AB242" s="72" t="s">
        <v>53</v>
      </c>
      <c r="AC242" s="72" t="s">
        <v>53</v>
      </c>
      <c r="AD242" s="72" t="s">
        <v>54</v>
      </c>
      <c r="AE242" s="72" t="s">
        <v>53</v>
      </c>
      <c r="AF242" s="72" t="s">
        <v>53</v>
      </c>
      <c r="AG242" s="72" t="s">
        <v>54</v>
      </c>
      <c r="AH242" s="44"/>
      <c r="AI242" s="43"/>
      <c r="AJ242" s="44"/>
      <c r="AK242" s="93" t="str">
        <f t="shared" si="241"/>
        <v>;</v>
      </c>
      <c r="AL242" s="75" t="str">
        <f t="shared" si="244"/>
        <v/>
      </c>
      <c r="AM242" s="55" t="e">
        <f>IF(AND(M242&lt;&gt;"",AK242&lt;&gt;""),VLOOKUP(M242&amp;AK242,'No Eliminar'!$P$3:$Q$27,2,FALSE),"")</f>
        <v>#N/A</v>
      </c>
      <c r="AN242" s="102"/>
      <c r="AO242" s="312"/>
      <c r="AP242" s="454"/>
      <c r="AQ242" s="56" t="str">
        <f t="shared" si="233"/>
        <v>Impacto</v>
      </c>
      <c r="AR242" s="45"/>
      <c r="AS242" s="54" t="str">
        <f t="shared" si="234"/>
        <v/>
      </c>
      <c r="AT242" s="45"/>
      <c r="AU242" s="54" t="str">
        <f t="shared" si="235"/>
        <v/>
      </c>
      <c r="AV242" s="58" t="e">
        <f t="shared" si="236"/>
        <v>#VALUE!</v>
      </c>
      <c r="AW242" s="45"/>
      <c r="AX242" s="45"/>
      <c r="AY242" s="45"/>
      <c r="AZ242" s="58" t="str">
        <f t="shared" si="237"/>
        <v/>
      </c>
      <c r="BA242" s="59" t="str">
        <f t="shared" si="238"/>
        <v>Muy Alta</v>
      </c>
      <c r="BB242" s="58" t="e">
        <f t="shared" si="239"/>
        <v>#VALUE!</v>
      </c>
      <c r="BC242" s="59" t="e">
        <f t="shared" si="240"/>
        <v>#VALUE!</v>
      </c>
      <c r="BD242" s="60" t="e">
        <f>IF(AND(BA242&lt;&gt;"",BC242&lt;&gt;""),VLOOKUP(BA242&amp;BC242,'No Eliminar'!$P$3:$Q$27,2,FALSE),"")</f>
        <v>#VALUE!</v>
      </c>
      <c r="BE242" s="45"/>
      <c r="BF242" s="47"/>
      <c r="BG242" s="47"/>
      <c r="BH242" s="47"/>
      <c r="BI242" s="47"/>
      <c r="BJ242" s="47"/>
      <c r="BK242" s="48"/>
      <c r="BL242" s="47"/>
    </row>
    <row r="243" spans="2:64" ht="50.25" thickTop="1" thickBot="1" x14ac:dyDescent="0.35">
      <c r="B243" s="42"/>
      <c r="C243" s="87" t="e">
        <f>VLOOKUP(B243,'No Eliminar'!B$3:D$18,2,FALSE)</f>
        <v>#N/A</v>
      </c>
      <c r="D243" s="87" t="e">
        <f>VLOOKUP(B243,'No Eliminar'!B$3:E$18,4,FALSE)</f>
        <v>#N/A</v>
      </c>
      <c r="E243" s="42"/>
      <c r="F243" s="134"/>
      <c r="G243" s="46"/>
      <c r="H243" s="43"/>
      <c r="I243" s="47"/>
      <c r="J243" s="47"/>
      <c r="K243" s="42"/>
      <c r="L243" s="43"/>
      <c r="M243" s="70" t="str">
        <f t="shared" si="242"/>
        <v>;</v>
      </c>
      <c r="N243" s="71" t="str">
        <f t="shared" si="243"/>
        <v/>
      </c>
      <c r="O243" s="72" t="s">
        <v>53</v>
      </c>
      <c r="P243" s="72" t="s">
        <v>53</v>
      </c>
      <c r="Q243" s="72" t="s">
        <v>53</v>
      </c>
      <c r="R243" s="72" t="s">
        <v>53</v>
      </c>
      <c r="S243" s="72" t="s">
        <v>53</v>
      </c>
      <c r="T243" s="72" t="s">
        <v>53</v>
      </c>
      <c r="U243" s="72" t="s">
        <v>53</v>
      </c>
      <c r="V243" s="72" t="s">
        <v>54</v>
      </c>
      <c r="W243" s="72" t="s">
        <v>54</v>
      </c>
      <c r="X243" s="72" t="s">
        <v>53</v>
      </c>
      <c r="Y243" s="72" t="s">
        <v>53</v>
      </c>
      <c r="Z243" s="72" t="s">
        <v>53</v>
      </c>
      <c r="AA243" s="72" t="s">
        <v>53</v>
      </c>
      <c r="AB243" s="72" t="s">
        <v>53</v>
      </c>
      <c r="AC243" s="72" t="s">
        <v>53</v>
      </c>
      <c r="AD243" s="72" t="s">
        <v>54</v>
      </c>
      <c r="AE243" s="72" t="s">
        <v>53</v>
      </c>
      <c r="AF243" s="72" t="s">
        <v>53</v>
      </c>
      <c r="AG243" s="72" t="s">
        <v>54</v>
      </c>
      <c r="AH243" s="44"/>
      <c r="AI243" s="43"/>
      <c r="AJ243" s="44"/>
      <c r="AK243" s="93" t="str">
        <f t="shared" si="241"/>
        <v>;</v>
      </c>
      <c r="AL243" s="75" t="str">
        <f t="shared" si="244"/>
        <v/>
      </c>
      <c r="AM243" s="55" t="e">
        <f>IF(AND(M243&lt;&gt;"",AK243&lt;&gt;""),VLOOKUP(M243&amp;AK243,'No Eliminar'!$P$3:$Q$27,2,FALSE),"")</f>
        <v>#N/A</v>
      </c>
      <c r="AN243" s="102"/>
      <c r="AO243" s="312"/>
      <c r="AP243" s="454"/>
      <c r="AQ243" s="56" t="str">
        <f t="shared" si="233"/>
        <v>Impacto</v>
      </c>
      <c r="AR243" s="45"/>
      <c r="AS243" s="54" t="str">
        <f t="shared" si="234"/>
        <v/>
      </c>
      <c r="AT243" s="45"/>
      <c r="AU243" s="54" t="str">
        <f t="shared" si="235"/>
        <v/>
      </c>
      <c r="AV243" s="58" t="e">
        <f t="shared" si="236"/>
        <v>#VALUE!</v>
      </c>
      <c r="AW243" s="45"/>
      <c r="AX243" s="45"/>
      <c r="AY243" s="45"/>
      <c r="AZ243" s="58" t="str">
        <f t="shared" si="237"/>
        <v/>
      </c>
      <c r="BA243" s="59" t="str">
        <f t="shared" si="238"/>
        <v>Muy Alta</v>
      </c>
      <c r="BB243" s="58" t="e">
        <f t="shared" si="239"/>
        <v>#VALUE!</v>
      </c>
      <c r="BC243" s="59" t="e">
        <f t="shared" si="240"/>
        <v>#VALUE!</v>
      </c>
      <c r="BD243" s="60" t="e">
        <f>IF(AND(BA243&lt;&gt;"",BC243&lt;&gt;""),VLOOKUP(BA243&amp;BC243,'No Eliminar'!$P$3:$Q$27,2,FALSE),"")</f>
        <v>#VALUE!</v>
      </c>
      <c r="BE243" s="45"/>
      <c r="BF243" s="47"/>
      <c r="BG243" s="47"/>
      <c r="BH243" s="47"/>
      <c r="BI243" s="47"/>
      <c r="BJ243" s="47"/>
      <c r="BK243" s="48"/>
      <c r="BL243" s="47"/>
    </row>
    <row r="244" spans="2:64" ht="50.25" thickTop="1" thickBot="1" x14ac:dyDescent="0.35">
      <c r="B244" s="42"/>
      <c r="C244" s="87" t="e">
        <f>VLOOKUP(B244,'No Eliminar'!B$3:D$18,2,FALSE)</f>
        <v>#N/A</v>
      </c>
      <c r="D244" s="87" t="e">
        <f>VLOOKUP(B244,'No Eliminar'!B$3:E$18,4,FALSE)</f>
        <v>#N/A</v>
      </c>
      <c r="E244" s="42"/>
      <c r="F244" s="134"/>
      <c r="G244" s="46"/>
      <c r="H244" s="43"/>
      <c r="I244" s="47"/>
      <c r="J244" s="47"/>
      <c r="K244" s="42"/>
      <c r="L244" s="43"/>
      <c r="M244" s="70" t="str">
        <f t="shared" si="242"/>
        <v>;</v>
      </c>
      <c r="N244" s="71" t="str">
        <f t="shared" si="243"/>
        <v/>
      </c>
      <c r="O244" s="72" t="s">
        <v>53</v>
      </c>
      <c r="P244" s="72" t="s">
        <v>53</v>
      </c>
      <c r="Q244" s="72" t="s">
        <v>53</v>
      </c>
      <c r="R244" s="72" t="s">
        <v>53</v>
      </c>
      <c r="S244" s="72" t="s">
        <v>53</v>
      </c>
      <c r="T244" s="72" t="s">
        <v>53</v>
      </c>
      <c r="U244" s="72" t="s">
        <v>53</v>
      </c>
      <c r="V244" s="72" t="s">
        <v>54</v>
      </c>
      <c r="W244" s="72" t="s">
        <v>54</v>
      </c>
      <c r="X244" s="72" t="s">
        <v>53</v>
      </c>
      <c r="Y244" s="72" t="s">
        <v>53</v>
      </c>
      <c r="Z244" s="72" t="s">
        <v>53</v>
      </c>
      <c r="AA244" s="72" t="s">
        <v>53</v>
      </c>
      <c r="AB244" s="72" t="s">
        <v>53</v>
      </c>
      <c r="AC244" s="72" t="s">
        <v>53</v>
      </c>
      <c r="AD244" s="72" t="s">
        <v>54</v>
      </c>
      <c r="AE244" s="72" t="s">
        <v>53</v>
      </c>
      <c r="AF244" s="72" t="s">
        <v>53</v>
      </c>
      <c r="AG244" s="72" t="s">
        <v>54</v>
      </c>
      <c r="AH244" s="44"/>
      <c r="AI244" s="43"/>
      <c r="AJ244" s="44"/>
      <c r="AK244" s="93" t="str">
        <f t="shared" si="241"/>
        <v>;</v>
      </c>
      <c r="AL244" s="75" t="str">
        <f t="shared" si="244"/>
        <v/>
      </c>
      <c r="AM244" s="55" t="e">
        <f>IF(AND(M244&lt;&gt;"",AK244&lt;&gt;""),VLOOKUP(M244&amp;AK244,'No Eliminar'!$P$3:$Q$27,2,FALSE),"")</f>
        <v>#N/A</v>
      </c>
      <c r="AN244" s="102"/>
      <c r="AO244" s="312"/>
      <c r="AP244" s="454"/>
      <c r="AQ244" s="56" t="str">
        <f t="shared" si="233"/>
        <v>Impacto</v>
      </c>
      <c r="AR244" s="45"/>
      <c r="AS244" s="54" t="str">
        <f t="shared" si="234"/>
        <v/>
      </c>
      <c r="AT244" s="45"/>
      <c r="AU244" s="54" t="str">
        <f t="shared" si="235"/>
        <v/>
      </c>
      <c r="AV244" s="58" t="e">
        <f t="shared" si="236"/>
        <v>#VALUE!</v>
      </c>
      <c r="AW244" s="45"/>
      <c r="AX244" s="45"/>
      <c r="AY244" s="45"/>
      <c r="AZ244" s="58" t="str">
        <f t="shared" si="237"/>
        <v/>
      </c>
      <c r="BA244" s="59" t="str">
        <f t="shared" si="238"/>
        <v>Muy Alta</v>
      </c>
      <c r="BB244" s="58" t="e">
        <f t="shared" si="239"/>
        <v>#VALUE!</v>
      </c>
      <c r="BC244" s="59" t="e">
        <f t="shared" si="240"/>
        <v>#VALUE!</v>
      </c>
      <c r="BD244" s="60" t="e">
        <f>IF(AND(BA244&lt;&gt;"",BC244&lt;&gt;""),VLOOKUP(BA244&amp;BC244,'No Eliminar'!$P$3:$Q$27,2,FALSE),"")</f>
        <v>#VALUE!</v>
      </c>
      <c r="BE244" s="45"/>
      <c r="BF244" s="47"/>
      <c r="BG244" s="47"/>
      <c r="BH244" s="47"/>
      <c r="BI244" s="47"/>
      <c r="BJ244" s="47"/>
      <c r="BK244" s="48"/>
      <c r="BL244" s="47"/>
    </row>
    <row r="245" spans="2:64" ht="50.25" thickTop="1" thickBot="1" x14ac:dyDescent="0.35">
      <c r="B245" s="42"/>
      <c r="C245" s="87" t="e">
        <f>VLOOKUP(B245,'No Eliminar'!B$3:D$18,2,FALSE)</f>
        <v>#N/A</v>
      </c>
      <c r="D245" s="87" t="e">
        <f>VLOOKUP(B245,'No Eliminar'!B$3:E$18,4,FALSE)</f>
        <v>#N/A</v>
      </c>
      <c r="E245" s="42"/>
      <c r="F245" s="134"/>
      <c r="G245" s="46"/>
      <c r="H245" s="43"/>
      <c r="I245" s="47"/>
      <c r="J245" s="47"/>
      <c r="K245" s="42"/>
      <c r="L245" s="43"/>
      <c r="M245" s="70" t="str">
        <f t="shared" si="242"/>
        <v>;</v>
      </c>
      <c r="N245" s="71" t="str">
        <f t="shared" si="243"/>
        <v/>
      </c>
      <c r="O245" s="72" t="s">
        <v>53</v>
      </c>
      <c r="P245" s="72" t="s">
        <v>53</v>
      </c>
      <c r="Q245" s="72" t="s">
        <v>53</v>
      </c>
      <c r="R245" s="72" t="s">
        <v>53</v>
      </c>
      <c r="S245" s="72" t="s">
        <v>53</v>
      </c>
      <c r="T245" s="72" t="s">
        <v>53</v>
      </c>
      <c r="U245" s="72" t="s">
        <v>53</v>
      </c>
      <c r="V245" s="72" t="s">
        <v>54</v>
      </c>
      <c r="W245" s="72" t="s">
        <v>54</v>
      </c>
      <c r="X245" s="72" t="s">
        <v>53</v>
      </c>
      <c r="Y245" s="72" t="s">
        <v>53</v>
      </c>
      <c r="Z245" s="72" t="s">
        <v>53</v>
      </c>
      <c r="AA245" s="72" t="s">
        <v>53</v>
      </c>
      <c r="AB245" s="72" t="s">
        <v>53</v>
      </c>
      <c r="AC245" s="72" t="s">
        <v>53</v>
      </c>
      <c r="AD245" s="72" t="s">
        <v>54</v>
      </c>
      <c r="AE245" s="72" t="s">
        <v>53</v>
      </c>
      <c r="AF245" s="72" t="s">
        <v>53</v>
      </c>
      <c r="AG245" s="72" t="s">
        <v>54</v>
      </c>
      <c r="AH245" s="44"/>
      <c r="AI245" s="43"/>
      <c r="AJ245" s="44"/>
      <c r="AK245" s="93" t="str">
        <f t="shared" si="241"/>
        <v>;</v>
      </c>
      <c r="AL245" s="75" t="str">
        <f t="shared" si="244"/>
        <v/>
      </c>
      <c r="AM245" s="55" t="e">
        <f>IF(AND(M245&lt;&gt;"",AK245&lt;&gt;""),VLOOKUP(M245&amp;AK245,'No Eliminar'!$P$3:$Q$27,2,FALSE),"")</f>
        <v>#N/A</v>
      </c>
      <c r="AN245" s="102"/>
      <c r="AO245" s="312"/>
      <c r="AP245" s="454"/>
      <c r="AQ245" s="56" t="str">
        <f t="shared" si="233"/>
        <v>Impacto</v>
      </c>
      <c r="AR245" s="45"/>
      <c r="AS245" s="54" t="str">
        <f t="shared" si="234"/>
        <v/>
      </c>
      <c r="AT245" s="45"/>
      <c r="AU245" s="54" t="str">
        <f t="shared" si="235"/>
        <v/>
      </c>
      <c r="AV245" s="58" t="e">
        <f t="shared" si="236"/>
        <v>#VALUE!</v>
      </c>
      <c r="AW245" s="45"/>
      <c r="AX245" s="45"/>
      <c r="AY245" s="45"/>
      <c r="AZ245" s="58" t="str">
        <f t="shared" si="237"/>
        <v/>
      </c>
      <c r="BA245" s="59" t="str">
        <f t="shared" si="238"/>
        <v>Muy Alta</v>
      </c>
      <c r="BB245" s="58" t="e">
        <f t="shared" si="239"/>
        <v>#VALUE!</v>
      </c>
      <c r="BC245" s="59" t="e">
        <f t="shared" si="240"/>
        <v>#VALUE!</v>
      </c>
      <c r="BD245" s="60" t="e">
        <f>IF(AND(BA245&lt;&gt;"",BC245&lt;&gt;""),VLOOKUP(BA245&amp;BC245,'No Eliminar'!$P$3:$Q$27,2,FALSE),"")</f>
        <v>#VALUE!</v>
      </c>
      <c r="BE245" s="45"/>
      <c r="BF245" s="47"/>
      <c r="BG245" s="47"/>
      <c r="BH245" s="47"/>
      <c r="BI245" s="47"/>
      <c r="BJ245" s="47"/>
      <c r="BK245" s="48"/>
      <c r="BL245" s="47"/>
    </row>
    <row r="246" spans="2:64" ht="50.25" thickTop="1" thickBot="1" x14ac:dyDescent="0.35">
      <c r="B246" s="42"/>
      <c r="C246" s="87" t="e">
        <f>VLOOKUP(B246,'No Eliminar'!B$3:D$18,2,FALSE)</f>
        <v>#N/A</v>
      </c>
      <c r="D246" s="87" t="e">
        <f>VLOOKUP(B246,'No Eliminar'!B$3:E$18,4,FALSE)</f>
        <v>#N/A</v>
      </c>
      <c r="E246" s="42"/>
      <c r="F246" s="134"/>
      <c r="G246" s="46"/>
      <c r="H246" s="43"/>
      <c r="I246" s="47"/>
      <c r="J246" s="47"/>
      <c r="K246" s="42"/>
      <c r="L246" s="43"/>
      <c r="M246" s="70" t="str">
        <f t="shared" si="242"/>
        <v>;</v>
      </c>
      <c r="N246" s="71" t="str">
        <f t="shared" si="243"/>
        <v/>
      </c>
      <c r="O246" s="72" t="s">
        <v>53</v>
      </c>
      <c r="P246" s="72" t="s">
        <v>53</v>
      </c>
      <c r="Q246" s="72" t="s">
        <v>53</v>
      </c>
      <c r="R246" s="72" t="s">
        <v>53</v>
      </c>
      <c r="S246" s="72" t="s">
        <v>53</v>
      </c>
      <c r="T246" s="72" t="s">
        <v>53</v>
      </c>
      <c r="U246" s="72" t="s">
        <v>53</v>
      </c>
      <c r="V246" s="72" t="s">
        <v>54</v>
      </c>
      <c r="W246" s="72" t="s">
        <v>54</v>
      </c>
      <c r="X246" s="72" t="s">
        <v>53</v>
      </c>
      <c r="Y246" s="72" t="s">
        <v>53</v>
      </c>
      <c r="Z246" s="72" t="s">
        <v>53</v>
      </c>
      <c r="AA246" s="72" t="s">
        <v>53</v>
      </c>
      <c r="AB246" s="72" t="s">
        <v>53</v>
      </c>
      <c r="AC246" s="72" t="s">
        <v>53</v>
      </c>
      <c r="AD246" s="72" t="s">
        <v>54</v>
      </c>
      <c r="AE246" s="72" t="s">
        <v>53</v>
      </c>
      <c r="AF246" s="72" t="s">
        <v>53</v>
      </c>
      <c r="AG246" s="72" t="s">
        <v>54</v>
      </c>
      <c r="AH246" s="44"/>
      <c r="AI246" s="43"/>
      <c r="AJ246" s="44"/>
      <c r="AK246" s="93" t="str">
        <f t="shared" si="241"/>
        <v>;</v>
      </c>
      <c r="AL246" s="75" t="str">
        <f t="shared" si="244"/>
        <v/>
      </c>
      <c r="AM246" s="55" t="e">
        <f>IF(AND(M246&lt;&gt;"",AK246&lt;&gt;""),VLOOKUP(M246&amp;AK246,'No Eliminar'!$P$3:$Q$27,2,FALSE),"")</f>
        <v>#N/A</v>
      </c>
      <c r="AN246" s="102"/>
      <c r="AO246" s="312"/>
      <c r="AP246" s="454"/>
      <c r="AQ246" s="56" t="str">
        <f t="shared" si="233"/>
        <v>Impacto</v>
      </c>
      <c r="AR246" s="45"/>
      <c r="AS246" s="54" t="str">
        <f t="shared" si="234"/>
        <v/>
      </c>
      <c r="AT246" s="45"/>
      <c r="AU246" s="54" t="str">
        <f t="shared" si="235"/>
        <v/>
      </c>
      <c r="AV246" s="58" t="e">
        <f t="shared" si="236"/>
        <v>#VALUE!</v>
      </c>
      <c r="AW246" s="45"/>
      <c r="AX246" s="45"/>
      <c r="AY246" s="45"/>
      <c r="AZ246" s="58" t="str">
        <f t="shared" si="237"/>
        <v/>
      </c>
      <c r="BA246" s="59" t="str">
        <f t="shared" si="238"/>
        <v>Muy Alta</v>
      </c>
      <c r="BB246" s="58" t="e">
        <f t="shared" si="239"/>
        <v>#VALUE!</v>
      </c>
      <c r="BC246" s="59" t="e">
        <f t="shared" si="240"/>
        <v>#VALUE!</v>
      </c>
      <c r="BD246" s="60" t="e">
        <f>IF(AND(BA246&lt;&gt;"",BC246&lt;&gt;""),VLOOKUP(BA246&amp;BC246,'No Eliminar'!$P$3:$Q$27,2,FALSE),"")</f>
        <v>#VALUE!</v>
      </c>
      <c r="BE246" s="45"/>
      <c r="BF246" s="47"/>
      <c r="BG246" s="47"/>
      <c r="BH246" s="47"/>
      <c r="BI246" s="47"/>
      <c r="BJ246" s="47"/>
      <c r="BK246" s="48"/>
      <c r="BL246" s="47"/>
    </row>
    <row r="247" spans="2:64" ht="50.25" thickTop="1" thickBot="1" x14ac:dyDescent="0.35">
      <c r="B247" s="42"/>
      <c r="C247" s="87" t="e">
        <f>VLOOKUP(B247,'No Eliminar'!B$3:D$18,2,FALSE)</f>
        <v>#N/A</v>
      </c>
      <c r="D247" s="87" t="e">
        <f>VLOOKUP(B247,'No Eliminar'!B$3:E$18,4,FALSE)</f>
        <v>#N/A</v>
      </c>
      <c r="E247" s="42"/>
      <c r="F247" s="134"/>
      <c r="G247" s="46"/>
      <c r="H247" s="43"/>
      <c r="I247" s="47"/>
      <c r="J247" s="47"/>
      <c r="K247" s="42"/>
      <c r="L247" s="43"/>
      <c r="M247" s="70" t="str">
        <f t="shared" si="242"/>
        <v>;</v>
      </c>
      <c r="N247" s="71" t="str">
        <f t="shared" si="243"/>
        <v/>
      </c>
      <c r="O247" s="72" t="s">
        <v>53</v>
      </c>
      <c r="P247" s="72" t="s">
        <v>53</v>
      </c>
      <c r="Q247" s="72" t="s">
        <v>53</v>
      </c>
      <c r="R247" s="72" t="s">
        <v>53</v>
      </c>
      <c r="S247" s="72" t="s">
        <v>53</v>
      </c>
      <c r="T247" s="72" t="s">
        <v>53</v>
      </c>
      <c r="U247" s="72" t="s">
        <v>53</v>
      </c>
      <c r="V247" s="72" t="s">
        <v>54</v>
      </c>
      <c r="W247" s="72" t="s">
        <v>54</v>
      </c>
      <c r="X247" s="72" t="s">
        <v>53</v>
      </c>
      <c r="Y247" s="72" t="s">
        <v>53</v>
      </c>
      <c r="Z247" s="72" t="s">
        <v>53</v>
      </c>
      <c r="AA247" s="72" t="s">
        <v>53</v>
      </c>
      <c r="AB247" s="72" t="s">
        <v>53</v>
      </c>
      <c r="AC247" s="72" t="s">
        <v>53</v>
      </c>
      <c r="AD247" s="72" t="s">
        <v>54</v>
      </c>
      <c r="AE247" s="72" t="s">
        <v>53</v>
      </c>
      <c r="AF247" s="72" t="s">
        <v>53</v>
      </c>
      <c r="AG247" s="72" t="s">
        <v>54</v>
      </c>
      <c r="AH247" s="44"/>
      <c r="AI247" s="43"/>
      <c r="AJ247" s="44"/>
      <c r="AK247" s="93" t="str">
        <f t="shared" si="241"/>
        <v>;</v>
      </c>
      <c r="AL247" s="75" t="str">
        <f t="shared" si="244"/>
        <v/>
      </c>
      <c r="AM247" s="55" t="e">
        <f>IF(AND(M247&lt;&gt;"",AK247&lt;&gt;""),VLOOKUP(M247&amp;AK247,'No Eliminar'!$P$3:$Q$27,2,FALSE),"")</f>
        <v>#N/A</v>
      </c>
      <c r="AN247" s="102"/>
      <c r="AO247" s="312"/>
      <c r="AP247" s="454"/>
      <c r="AQ247" s="56" t="str">
        <f t="shared" si="233"/>
        <v>Impacto</v>
      </c>
      <c r="AR247" s="45"/>
      <c r="AS247" s="54" t="str">
        <f t="shared" si="234"/>
        <v/>
      </c>
      <c r="AT247" s="45"/>
      <c r="AU247" s="54" t="str">
        <f t="shared" si="235"/>
        <v/>
      </c>
      <c r="AV247" s="58" t="e">
        <f t="shared" si="236"/>
        <v>#VALUE!</v>
      </c>
      <c r="AW247" s="45"/>
      <c r="AX247" s="45"/>
      <c r="AY247" s="45"/>
      <c r="AZ247" s="58" t="str">
        <f t="shared" si="237"/>
        <v/>
      </c>
      <c r="BA247" s="59" t="str">
        <f t="shared" si="238"/>
        <v>Muy Alta</v>
      </c>
      <c r="BB247" s="58" t="e">
        <f t="shared" si="239"/>
        <v>#VALUE!</v>
      </c>
      <c r="BC247" s="59" t="e">
        <f t="shared" si="240"/>
        <v>#VALUE!</v>
      </c>
      <c r="BD247" s="60" t="e">
        <f>IF(AND(BA247&lt;&gt;"",BC247&lt;&gt;""),VLOOKUP(BA247&amp;BC247,'No Eliminar'!$P$3:$Q$27,2,FALSE),"")</f>
        <v>#VALUE!</v>
      </c>
      <c r="BE247" s="45"/>
      <c r="BF247" s="47"/>
      <c r="BG247" s="47"/>
      <c r="BH247" s="47"/>
      <c r="BI247" s="47"/>
      <c r="BJ247" s="47"/>
      <c r="BK247" s="48"/>
      <c r="BL247" s="47"/>
    </row>
    <row r="248" spans="2:64" ht="50.25" thickTop="1" thickBot="1" x14ac:dyDescent="0.35">
      <c r="B248" s="42"/>
      <c r="C248" s="87" t="e">
        <f>VLOOKUP(B248,'No Eliminar'!B$3:D$18,2,FALSE)</f>
        <v>#N/A</v>
      </c>
      <c r="D248" s="87" t="e">
        <f>VLOOKUP(B248,'No Eliminar'!B$3:E$18,4,FALSE)</f>
        <v>#N/A</v>
      </c>
      <c r="E248" s="42"/>
      <c r="F248" s="134"/>
      <c r="G248" s="46"/>
      <c r="H248" s="43"/>
      <c r="I248" s="47"/>
      <c r="J248" s="47"/>
      <c r="K248" s="42"/>
      <c r="L248" s="43"/>
      <c r="M248" s="70" t="str">
        <f t="shared" si="242"/>
        <v>;</v>
      </c>
      <c r="N248" s="71" t="str">
        <f t="shared" si="243"/>
        <v/>
      </c>
      <c r="O248" s="72" t="s">
        <v>53</v>
      </c>
      <c r="P248" s="72" t="s">
        <v>53</v>
      </c>
      <c r="Q248" s="72" t="s">
        <v>53</v>
      </c>
      <c r="R248" s="72" t="s">
        <v>53</v>
      </c>
      <c r="S248" s="72" t="s">
        <v>53</v>
      </c>
      <c r="T248" s="72" t="s">
        <v>53</v>
      </c>
      <c r="U248" s="72" t="s">
        <v>53</v>
      </c>
      <c r="V248" s="72" t="s">
        <v>54</v>
      </c>
      <c r="W248" s="72" t="s">
        <v>54</v>
      </c>
      <c r="X248" s="72" t="s">
        <v>53</v>
      </c>
      <c r="Y248" s="72" t="s">
        <v>53</v>
      </c>
      <c r="Z248" s="72" t="s">
        <v>53</v>
      </c>
      <c r="AA248" s="72" t="s">
        <v>53</v>
      </c>
      <c r="AB248" s="72" t="s">
        <v>53</v>
      </c>
      <c r="AC248" s="72" t="s">
        <v>53</v>
      </c>
      <c r="AD248" s="72" t="s">
        <v>54</v>
      </c>
      <c r="AE248" s="72" t="s">
        <v>53</v>
      </c>
      <c r="AF248" s="72" t="s">
        <v>53</v>
      </c>
      <c r="AG248" s="72" t="s">
        <v>54</v>
      </c>
      <c r="AH248" s="44"/>
      <c r="AI248" s="43"/>
      <c r="AJ248" s="44"/>
      <c r="AK248" s="93" t="str">
        <f t="shared" si="241"/>
        <v>;</v>
      </c>
      <c r="AL248" s="75" t="str">
        <f t="shared" si="244"/>
        <v/>
      </c>
      <c r="AM248" s="55" t="e">
        <f>IF(AND(M248&lt;&gt;"",AK248&lt;&gt;""),VLOOKUP(M248&amp;AK248,'No Eliminar'!$P$3:$Q$27,2,FALSE),"")</f>
        <v>#N/A</v>
      </c>
      <c r="AN248" s="102"/>
      <c r="AO248" s="312"/>
      <c r="AP248" s="454"/>
      <c r="AQ248" s="56" t="str">
        <f t="shared" si="233"/>
        <v>Impacto</v>
      </c>
      <c r="AR248" s="45"/>
      <c r="AS248" s="54" t="str">
        <f t="shared" si="234"/>
        <v/>
      </c>
      <c r="AT248" s="45"/>
      <c r="AU248" s="54" t="str">
        <f t="shared" si="235"/>
        <v/>
      </c>
      <c r="AV248" s="58" t="e">
        <f t="shared" si="236"/>
        <v>#VALUE!</v>
      </c>
      <c r="AW248" s="45"/>
      <c r="AX248" s="45"/>
      <c r="AY248" s="45"/>
      <c r="AZ248" s="58" t="str">
        <f t="shared" si="237"/>
        <v/>
      </c>
      <c r="BA248" s="59" t="str">
        <f t="shared" si="238"/>
        <v>Muy Alta</v>
      </c>
      <c r="BB248" s="58" t="e">
        <f t="shared" si="239"/>
        <v>#VALUE!</v>
      </c>
      <c r="BC248" s="59" t="e">
        <f t="shared" si="240"/>
        <v>#VALUE!</v>
      </c>
      <c r="BD248" s="60" t="e">
        <f>IF(AND(BA248&lt;&gt;"",BC248&lt;&gt;""),VLOOKUP(BA248&amp;BC248,'No Eliminar'!$P$3:$Q$27,2,FALSE),"")</f>
        <v>#VALUE!</v>
      </c>
      <c r="BE248" s="45"/>
      <c r="BF248" s="47"/>
      <c r="BG248" s="47"/>
      <c r="BH248" s="47"/>
      <c r="BI248" s="47"/>
      <c r="BJ248" s="47"/>
      <c r="BK248" s="48"/>
      <c r="BL248" s="47"/>
    </row>
    <row r="249" spans="2:64" ht="50.25" thickTop="1" thickBot="1" x14ac:dyDescent="0.35">
      <c r="B249" s="42"/>
      <c r="C249" s="87" t="e">
        <f>VLOOKUP(B249,'No Eliminar'!B$3:D$18,2,FALSE)</f>
        <v>#N/A</v>
      </c>
      <c r="D249" s="87" t="e">
        <f>VLOOKUP(B249,'No Eliminar'!B$3:E$18,4,FALSE)</f>
        <v>#N/A</v>
      </c>
      <c r="E249" s="42"/>
      <c r="F249" s="134"/>
      <c r="G249" s="46"/>
      <c r="H249" s="43"/>
      <c r="I249" s="47"/>
      <c r="J249" s="47"/>
      <c r="K249" s="42"/>
      <c r="L249" s="43"/>
      <c r="M249" s="70" t="str">
        <f t="shared" si="242"/>
        <v>;</v>
      </c>
      <c r="N249" s="71" t="str">
        <f t="shared" si="243"/>
        <v/>
      </c>
      <c r="O249" s="72" t="s">
        <v>53</v>
      </c>
      <c r="P249" s="72" t="s">
        <v>53</v>
      </c>
      <c r="Q249" s="72" t="s">
        <v>53</v>
      </c>
      <c r="R249" s="72" t="s">
        <v>53</v>
      </c>
      <c r="S249" s="72" t="s">
        <v>53</v>
      </c>
      <c r="T249" s="72" t="s">
        <v>53</v>
      </c>
      <c r="U249" s="72" t="s">
        <v>53</v>
      </c>
      <c r="V249" s="72" t="s">
        <v>54</v>
      </c>
      <c r="W249" s="72" t="s">
        <v>54</v>
      </c>
      <c r="X249" s="72" t="s">
        <v>53</v>
      </c>
      <c r="Y249" s="72" t="s">
        <v>53</v>
      </c>
      <c r="Z249" s="72" t="s">
        <v>53</v>
      </c>
      <c r="AA249" s="72" t="s">
        <v>53</v>
      </c>
      <c r="AB249" s="72" t="s">
        <v>53</v>
      </c>
      <c r="AC249" s="72" t="s">
        <v>53</v>
      </c>
      <c r="AD249" s="72" t="s">
        <v>54</v>
      </c>
      <c r="AE249" s="72" t="s">
        <v>53</v>
      </c>
      <c r="AF249" s="72" t="s">
        <v>53</v>
      </c>
      <c r="AG249" s="72" t="s">
        <v>54</v>
      </c>
      <c r="AH249" s="44"/>
      <c r="AI249" s="43"/>
      <c r="AJ249" s="44"/>
      <c r="AK249" s="93" t="str">
        <f t="shared" si="241"/>
        <v>;</v>
      </c>
      <c r="AL249" s="75" t="str">
        <f t="shared" si="244"/>
        <v/>
      </c>
      <c r="AM249" s="55" t="e">
        <f>IF(AND(M249&lt;&gt;"",AK249&lt;&gt;""),VLOOKUP(M249&amp;AK249,'No Eliminar'!$P$3:$Q$27,2,FALSE),"")</f>
        <v>#N/A</v>
      </c>
      <c r="AN249" s="102"/>
      <c r="AO249" s="312"/>
      <c r="AP249" s="454"/>
      <c r="AQ249" s="56" t="str">
        <f t="shared" si="233"/>
        <v>Impacto</v>
      </c>
      <c r="AR249" s="45"/>
      <c r="AS249" s="54" t="str">
        <f t="shared" si="234"/>
        <v/>
      </c>
      <c r="AT249" s="45"/>
      <c r="AU249" s="54" t="str">
        <f t="shared" si="235"/>
        <v/>
      </c>
      <c r="AV249" s="58" t="e">
        <f t="shared" si="236"/>
        <v>#VALUE!</v>
      </c>
      <c r="AW249" s="45"/>
      <c r="AX249" s="45"/>
      <c r="AY249" s="45"/>
      <c r="AZ249" s="58" t="str">
        <f t="shared" si="237"/>
        <v/>
      </c>
      <c r="BA249" s="59" t="str">
        <f t="shared" si="238"/>
        <v>Muy Alta</v>
      </c>
      <c r="BB249" s="58" t="e">
        <f t="shared" si="239"/>
        <v>#VALUE!</v>
      </c>
      <c r="BC249" s="59" t="e">
        <f t="shared" si="240"/>
        <v>#VALUE!</v>
      </c>
      <c r="BD249" s="60" t="e">
        <f>IF(AND(BA249&lt;&gt;"",BC249&lt;&gt;""),VLOOKUP(BA249&amp;BC249,'No Eliminar'!$P$3:$Q$27,2,FALSE),"")</f>
        <v>#VALUE!</v>
      </c>
      <c r="BE249" s="45"/>
      <c r="BF249" s="47"/>
      <c r="BG249" s="47"/>
      <c r="BH249" s="47"/>
      <c r="BI249" s="47"/>
      <c r="BJ249" s="47"/>
      <c r="BK249" s="48"/>
      <c r="BL249" s="47"/>
    </row>
    <row r="250" spans="2:64" ht="50.25" thickTop="1" thickBot="1" x14ac:dyDescent="0.35">
      <c r="B250" s="42"/>
      <c r="C250" s="87" t="e">
        <f>VLOOKUP(B250,'No Eliminar'!B$3:D$18,2,FALSE)</f>
        <v>#N/A</v>
      </c>
      <c r="D250" s="87" t="e">
        <f>VLOOKUP(B250,'No Eliminar'!B$3:E$18,4,FALSE)</f>
        <v>#N/A</v>
      </c>
      <c r="E250" s="42"/>
      <c r="F250" s="134"/>
      <c r="G250" s="46"/>
      <c r="H250" s="43"/>
      <c r="I250" s="47"/>
      <c r="J250" s="47"/>
      <c r="K250" s="42"/>
      <c r="L250" s="43"/>
      <c r="M250" s="70" t="str">
        <f t="shared" si="242"/>
        <v>;</v>
      </c>
      <c r="N250" s="71" t="str">
        <f t="shared" si="243"/>
        <v/>
      </c>
      <c r="O250" s="72" t="s">
        <v>53</v>
      </c>
      <c r="P250" s="72" t="s">
        <v>53</v>
      </c>
      <c r="Q250" s="72" t="s">
        <v>53</v>
      </c>
      <c r="R250" s="72" t="s">
        <v>53</v>
      </c>
      <c r="S250" s="72" t="s">
        <v>53</v>
      </c>
      <c r="T250" s="72" t="s">
        <v>53</v>
      </c>
      <c r="U250" s="72" t="s">
        <v>53</v>
      </c>
      <c r="V250" s="72" t="s">
        <v>54</v>
      </c>
      <c r="W250" s="72" t="s">
        <v>54</v>
      </c>
      <c r="X250" s="72" t="s">
        <v>53</v>
      </c>
      <c r="Y250" s="72" t="s">
        <v>53</v>
      </c>
      <c r="Z250" s="72" t="s">
        <v>53</v>
      </c>
      <c r="AA250" s="72" t="s">
        <v>53</v>
      </c>
      <c r="AB250" s="72" t="s">
        <v>53</v>
      </c>
      <c r="AC250" s="72" t="s">
        <v>53</v>
      </c>
      <c r="AD250" s="72" t="s">
        <v>54</v>
      </c>
      <c r="AE250" s="72" t="s">
        <v>53</v>
      </c>
      <c r="AF250" s="72" t="s">
        <v>53</v>
      </c>
      <c r="AG250" s="72" t="s">
        <v>54</v>
      </c>
      <c r="AH250" s="44"/>
      <c r="AI250" s="43"/>
      <c r="AJ250" s="44"/>
      <c r="AK250" s="93" t="str">
        <f t="shared" si="241"/>
        <v>;</v>
      </c>
      <c r="AL250" s="75" t="str">
        <f t="shared" si="244"/>
        <v/>
      </c>
      <c r="AM250" s="55" t="e">
        <f>IF(AND(M250&lt;&gt;"",AK250&lt;&gt;""),VLOOKUP(M250&amp;AK250,'No Eliminar'!$P$3:$Q$27,2,FALSE),"")</f>
        <v>#N/A</v>
      </c>
      <c r="AN250" s="102"/>
      <c r="AO250" s="312"/>
      <c r="AP250" s="454"/>
      <c r="AQ250" s="56" t="str">
        <f t="shared" si="233"/>
        <v>Impacto</v>
      </c>
      <c r="AR250" s="45"/>
      <c r="AS250" s="54" t="str">
        <f t="shared" si="234"/>
        <v/>
      </c>
      <c r="AT250" s="45"/>
      <c r="AU250" s="54" t="str">
        <f t="shared" si="235"/>
        <v/>
      </c>
      <c r="AV250" s="58" t="e">
        <f t="shared" si="236"/>
        <v>#VALUE!</v>
      </c>
      <c r="AW250" s="45"/>
      <c r="AX250" s="45"/>
      <c r="AY250" s="45"/>
      <c r="AZ250" s="58" t="str">
        <f t="shared" si="237"/>
        <v/>
      </c>
      <c r="BA250" s="59" t="str">
        <f t="shared" si="238"/>
        <v>Muy Alta</v>
      </c>
      <c r="BB250" s="58" t="e">
        <f t="shared" si="239"/>
        <v>#VALUE!</v>
      </c>
      <c r="BC250" s="59" t="e">
        <f t="shared" si="240"/>
        <v>#VALUE!</v>
      </c>
      <c r="BD250" s="60" t="e">
        <f>IF(AND(BA250&lt;&gt;"",BC250&lt;&gt;""),VLOOKUP(BA250&amp;BC250,'No Eliminar'!$P$3:$Q$27,2,FALSE),"")</f>
        <v>#VALUE!</v>
      </c>
      <c r="BE250" s="45"/>
      <c r="BF250" s="47"/>
      <c r="BG250" s="47"/>
      <c r="BH250" s="47"/>
      <c r="BI250" s="47"/>
      <c r="BJ250" s="47"/>
      <c r="BK250" s="48"/>
      <c r="BL250" s="47"/>
    </row>
    <row r="251" spans="2:64" ht="50.25" thickTop="1" thickBot="1" x14ac:dyDescent="0.35">
      <c r="B251" s="42"/>
      <c r="C251" s="87" t="e">
        <f>VLOOKUP(B251,'No Eliminar'!B$3:D$18,2,FALSE)</f>
        <v>#N/A</v>
      </c>
      <c r="D251" s="87" t="e">
        <f>VLOOKUP(B251,'No Eliminar'!B$3:E$18,4,FALSE)</f>
        <v>#N/A</v>
      </c>
      <c r="E251" s="42"/>
      <c r="F251" s="134"/>
      <c r="G251" s="46"/>
      <c r="H251" s="43"/>
      <c r="I251" s="47"/>
      <c r="J251" s="47"/>
      <c r="K251" s="42"/>
      <c r="L251" s="43"/>
      <c r="M251" s="70" t="str">
        <f t="shared" si="242"/>
        <v>;</v>
      </c>
      <c r="N251" s="71" t="str">
        <f t="shared" si="243"/>
        <v/>
      </c>
      <c r="O251" s="72" t="s">
        <v>53</v>
      </c>
      <c r="P251" s="72" t="s">
        <v>53</v>
      </c>
      <c r="Q251" s="72" t="s">
        <v>53</v>
      </c>
      <c r="R251" s="72" t="s">
        <v>53</v>
      </c>
      <c r="S251" s="72" t="s">
        <v>53</v>
      </c>
      <c r="T251" s="72" t="s">
        <v>53</v>
      </c>
      <c r="U251" s="72" t="s">
        <v>53</v>
      </c>
      <c r="V251" s="72" t="s">
        <v>54</v>
      </c>
      <c r="W251" s="72" t="s">
        <v>54</v>
      </c>
      <c r="X251" s="72" t="s">
        <v>53</v>
      </c>
      <c r="Y251" s="72" t="s">
        <v>53</v>
      </c>
      <c r="Z251" s="72" t="s">
        <v>53</v>
      </c>
      <c r="AA251" s="72" t="s">
        <v>53</v>
      </c>
      <c r="AB251" s="72" t="s">
        <v>53</v>
      </c>
      <c r="AC251" s="72" t="s">
        <v>53</v>
      </c>
      <c r="AD251" s="72" t="s">
        <v>54</v>
      </c>
      <c r="AE251" s="72" t="s">
        <v>53</v>
      </c>
      <c r="AF251" s="72" t="s">
        <v>53</v>
      </c>
      <c r="AG251" s="72" t="s">
        <v>54</v>
      </c>
      <c r="AH251" s="44"/>
      <c r="AI251" s="43"/>
      <c r="AJ251" s="44"/>
      <c r="AK251" s="93" t="str">
        <f t="shared" si="241"/>
        <v>;</v>
      </c>
      <c r="AL251" s="75" t="str">
        <f t="shared" si="244"/>
        <v/>
      </c>
      <c r="AM251" s="55" t="e">
        <f>IF(AND(M251&lt;&gt;"",AK251&lt;&gt;""),VLOOKUP(M251&amp;AK251,'No Eliminar'!$P$3:$Q$27,2,FALSE),"")</f>
        <v>#N/A</v>
      </c>
      <c r="AN251" s="102"/>
      <c r="AO251" s="312"/>
      <c r="AP251" s="454"/>
      <c r="AQ251" s="56" t="str">
        <f t="shared" si="233"/>
        <v>Impacto</v>
      </c>
      <c r="AR251" s="45"/>
      <c r="AS251" s="54" t="str">
        <f t="shared" si="234"/>
        <v/>
      </c>
      <c r="AT251" s="45"/>
      <c r="AU251" s="54" t="str">
        <f t="shared" si="235"/>
        <v/>
      </c>
      <c r="AV251" s="58" t="e">
        <f t="shared" si="236"/>
        <v>#VALUE!</v>
      </c>
      <c r="AW251" s="45"/>
      <c r="AX251" s="45"/>
      <c r="AY251" s="45"/>
      <c r="AZ251" s="58" t="str">
        <f t="shared" si="237"/>
        <v/>
      </c>
      <c r="BA251" s="59" t="str">
        <f t="shared" si="238"/>
        <v>Muy Alta</v>
      </c>
      <c r="BB251" s="58" t="e">
        <f t="shared" si="239"/>
        <v>#VALUE!</v>
      </c>
      <c r="BC251" s="59" t="e">
        <f t="shared" si="240"/>
        <v>#VALUE!</v>
      </c>
      <c r="BD251" s="60" t="e">
        <f>IF(AND(BA251&lt;&gt;"",BC251&lt;&gt;""),VLOOKUP(BA251&amp;BC251,'No Eliminar'!$P$3:$Q$27,2,FALSE),"")</f>
        <v>#VALUE!</v>
      </c>
      <c r="BE251" s="45"/>
      <c r="BF251" s="47"/>
      <c r="BG251" s="47"/>
      <c r="BH251" s="47"/>
      <c r="BI251" s="47"/>
      <c r="BJ251" s="47"/>
      <c r="BK251" s="48"/>
      <c r="BL251" s="47"/>
    </row>
    <row r="252" spans="2:64" ht="50.25" thickTop="1" thickBot="1" x14ac:dyDescent="0.35">
      <c r="B252" s="42"/>
      <c r="C252" s="87" t="e">
        <f>VLOOKUP(B252,'No Eliminar'!B$3:D$18,2,FALSE)</f>
        <v>#N/A</v>
      </c>
      <c r="D252" s="87" t="e">
        <f>VLOOKUP(B252,'No Eliminar'!B$3:E$18,4,FALSE)</f>
        <v>#N/A</v>
      </c>
      <c r="E252" s="42"/>
      <c r="F252" s="134"/>
      <c r="G252" s="46"/>
      <c r="H252" s="43"/>
      <c r="I252" s="47"/>
      <c r="J252" s="47"/>
      <c r="K252" s="42"/>
      <c r="L252" s="43"/>
      <c r="M252" s="70" t="str">
        <f t="shared" si="242"/>
        <v>;</v>
      </c>
      <c r="N252" s="71" t="str">
        <f t="shared" si="243"/>
        <v/>
      </c>
      <c r="O252" s="72" t="s">
        <v>53</v>
      </c>
      <c r="P252" s="72" t="s">
        <v>53</v>
      </c>
      <c r="Q252" s="72" t="s">
        <v>53</v>
      </c>
      <c r="R252" s="72" t="s">
        <v>53</v>
      </c>
      <c r="S252" s="72" t="s">
        <v>53</v>
      </c>
      <c r="T252" s="72" t="s">
        <v>53</v>
      </c>
      <c r="U252" s="72" t="s">
        <v>53</v>
      </c>
      <c r="V252" s="72" t="s">
        <v>54</v>
      </c>
      <c r="W252" s="72" t="s">
        <v>54</v>
      </c>
      <c r="X252" s="72" t="s">
        <v>53</v>
      </c>
      <c r="Y252" s="72" t="s">
        <v>53</v>
      </c>
      <c r="Z252" s="72" t="s">
        <v>53</v>
      </c>
      <c r="AA252" s="72" t="s">
        <v>53</v>
      </c>
      <c r="AB252" s="72" t="s">
        <v>53</v>
      </c>
      <c r="AC252" s="72" t="s">
        <v>53</v>
      </c>
      <c r="AD252" s="72" t="s">
        <v>54</v>
      </c>
      <c r="AE252" s="72" t="s">
        <v>53</v>
      </c>
      <c r="AF252" s="72" t="s">
        <v>53</v>
      </c>
      <c r="AG252" s="72" t="s">
        <v>54</v>
      </c>
      <c r="AH252" s="44"/>
      <c r="AI252" s="43"/>
      <c r="AJ252" s="44"/>
      <c r="AK252" s="93" t="str">
        <f t="shared" si="241"/>
        <v>;</v>
      </c>
      <c r="AL252" s="75" t="str">
        <f t="shared" si="244"/>
        <v/>
      </c>
      <c r="AM252" s="55" t="e">
        <f>IF(AND(M252&lt;&gt;"",AK252&lt;&gt;""),VLOOKUP(M252&amp;AK252,'No Eliminar'!$P$3:$Q$27,2,FALSE),"")</f>
        <v>#N/A</v>
      </c>
      <c r="AN252" s="102"/>
      <c r="AO252" s="312"/>
      <c r="AP252" s="454"/>
      <c r="AQ252" s="56" t="str">
        <f t="shared" si="233"/>
        <v>Impacto</v>
      </c>
      <c r="AR252" s="45"/>
      <c r="AS252" s="54" t="str">
        <f t="shared" si="234"/>
        <v/>
      </c>
      <c r="AT252" s="45"/>
      <c r="AU252" s="54" t="str">
        <f t="shared" si="235"/>
        <v/>
      </c>
      <c r="AV252" s="58" t="e">
        <f t="shared" si="236"/>
        <v>#VALUE!</v>
      </c>
      <c r="AW252" s="45"/>
      <c r="AX252" s="45"/>
      <c r="AY252" s="45"/>
      <c r="AZ252" s="58" t="str">
        <f t="shared" si="237"/>
        <v/>
      </c>
      <c r="BA252" s="59" t="str">
        <f t="shared" si="238"/>
        <v>Muy Alta</v>
      </c>
      <c r="BB252" s="58" t="e">
        <f t="shared" si="239"/>
        <v>#VALUE!</v>
      </c>
      <c r="BC252" s="59" t="e">
        <f t="shared" si="240"/>
        <v>#VALUE!</v>
      </c>
      <c r="BD252" s="60" t="e">
        <f>IF(AND(BA252&lt;&gt;"",BC252&lt;&gt;""),VLOOKUP(BA252&amp;BC252,'No Eliminar'!$P$3:$Q$27,2,FALSE),"")</f>
        <v>#VALUE!</v>
      </c>
      <c r="BE252" s="45"/>
      <c r="BF252" s="47"/>
      <c r="BG252" s="47"/>
      <c r="BH252" s="47"/>
      <c r="BI252" s="47"/>
      <c r="BJ252" s="47"/>
      <c r="BK252" s="48"/>
      <c r="BL252" s="47"/>
    </row>
    <row r="253" spans="2:64" ht="50.25" thickTop="1" thickBot="1" x14ac:dyDescent="0.35">
      <c r="B253" s="42"/>
      <c r="C253" s="87" t="e">
        <f>VLOOKUP(B253,'No Eliminar'!B$3:D$18,2,FALSE)</f>
        <v>#N/A</v>
      </c>
      <c r="D253" s="87" t="e">
        <f>VLOOKUP(B253,'No Eliminar'!B$3:E$18,4,FALSE)</f>
        <v>#N/A</v>
      </c>
      <c r="E253" s="42"/>
      <c r="F253" s="134"/>
      <c r="G253" s="46"/>
      <c r="H253" s="43"/>
      <c r="I253" s="47"/>
      <c r="J253" s="47"/>
      <c r="K253" s="42"/>
      <c r="L253" s="43"/>
      <c r="M253" s="70" t="str">
        <f t="shared" si="242"/>
        <v>;</v>
      </c>
      <c r="N253" s="71" t="str">
        <f t="shared" si="243"/>
        <v/>
      </c>
      <c r="O253" s="72" t="s">
        <v>53</v>
      </c>
      <c r="P253" s="72" t="s">
        <v>53</v>
      </c>
      <c r="Q253" s="72" t="s">
        <v>53</v>
      </c>
      <c r="R253" s="72" t="s">
        <v>53</v>
      </c>
      <c r="S253" s="72" t="s">
        <v>53</v>
      </c>
      <c r="T253" s="72" t="s">
        <v>53</v>
      </c>
      <c r="U253" s="72" t="s">
        <v>53</v>
      </c>
      <c r="V253" s="72" t="s">
        <v>54</v>
      </c>
      <c r="W253" s="72" t="s">
        <v>54</v>
      </c>
      <c r="X253" s="72" t="s">
        <v>53</v>
      </c>
      <c r="Y253" s="72" t="s">
        <v>53</v>
      </c>
      <c r="Z253" s="72" t="s">
        <v>53</v>
      </c>
      <c r="AA253" s="72" t="s">
        <v>53</v>
      </c>
      <c r="AB253" s="72" t="s">
        <v>53</v>
      </c>
      <c r="AC253" s="72" t="s">
        <v>53</v>
      </c>
      <c r="AD253" s="72" t="s">
        <v>54</v>
      </c>
      <c r="AE253" s="72" t="s">
        <v>53</v>
      </c>
      <c r="AF253" s="72" t="s">
        <v>53</v>
      </c>
      <c r="AG253" s="72" t="s">
        <v>54</v>
      </c>
      <c r="AH253" s="44"/>
      <c r="AI253" s="43"/>
      <c r="AJ253" s="44"/>
      <c r="AK253" s="93" t="str">
        <f t="shared" si="241"/>
        <v>;</v>
      </c>
      <c r="AL253" s="75" t="str">
        <f t="shared" si="244"/>
        <v/>
      </c>
      <c r="AM253" s="55" t="e">
        <f>IF(AND(M253&lt;&gt;"",AK253&lt;&gt;""),VLOOKUP(M253&amp;AK253,'No Eliminar'!$P$3:$Q$27,2,FALSE),"")</f>
        <v>#N/A</v>
      </c>
      <c r="AN253" s="102"/>
      <c r="AO253" s="312"/>
      <c r="AP253" s="454"/>
      <c r="AQ253" s="56" t="str">
        <f t="shared" si="233"/>
        <v>Impacto</v>
      </c>
      <c r="AR253" s="45"/>
      <c r="AS253" s="54" t="str">
        <f t="shared" si="234"/>
        <v/>
      </c>
      <c r="AT253" s="45"/>
      <c r="AU253" s="54" t="str">
        <f t="shared" si="235"/>
        <v/>
      </c>
      <c r="AV253" s="58" t="e">
        <f t="shared" si="236"/>
        <v>#VALUE!</v>
      </c>
      <c r="AW253" s="45"/>
      <c r="AX253" s="45"/>
      <c r="AY253" s="45"/>
      <c r="AZ253" s="58" t="str">
        <f t="shared" si="237"/>
        <v/>
      </c>
      <c r="BA253" s="59" t="str">
        <f t="shared" si="238"/>
        <v>Muy Alta</v>
      </c>
      <c r="BB253" s="58" t="e">
        <f t="shared" si="239"/>
        <v>#VALUE!</v>
      </c>
      <c r="BC253" s="59" t="e">
        <f t="shared" si="240"/>
        <v>#VALUE!</v>
      </c>
      <c r="BD253" s="60" t="e">
        <f>IF(AND(BA253&lt;&gt;"",BC253&lt;&gt;""),VLOOKUP(BA253&amp;BC253,'No Eliminar'!$P$3:$Q$27,2,FALSE),"")</f>
        <v>#VALUE!</v>
      </c>
      <c r="BE253" s="45"/>
      <c r="BF253" s="47"/>
      <c r="BG253" s="47"/>
      <c r="BH253" s="47"/>
      <c r="BI253" s="47"/>
      <c r="BJ253" s="47"/>
      <c r="BK253" s="48"/>
      <c r="BL253" s="47"/>
    </row>
    <row r="254" spans="2:64" ht="50.25" thickTop="1" thickBot="1" x14ac:dyDescent="0.35">
      <c r="B254" s="42"/>
      <c r="C254" s="87" t="e">
        <f>VLOOKUP(B254,'No Eliminar'!B$3:D$18,2,FALSE)</f>
        <v>#N/A</v>
      </c>
      <c r="D254" s="87" t="e">
        <f>VLOOKUP(B254,'No Eliminar'!B$3:E$18,4,FALSE)</f>
        <v>#N/A</v>
      </c>
      <c r="E254" s="42"/>
      <c r="F254" s="134"/>
      <c r="G254" s="46"/>
      <c r="H254" s="43"/>
      <c r="I254" s="47"/>
      <c r="J254" s="47"/>
      <c r="K254" s="42"/>
      <c r="L254" s="43"/>
      <c r="M254" s="70" t="str">
        <f t="shared" si="242"/>
        <v>;</v>
      </c>
      <c r="N254" s="71" t="str">
        <f t="shared" si="243"/>
        <v/>
      </c>
      <c r="O254" s="72" t="s">
        <v>53</v>
      </c>
      <c r="P254" s="72" t="s">
        <v>53</v>
      </c>
      <c r="Q254" s="72" t="s">
        <v>53</v>
      </c>
      <c r="R254" s="72" t="s">
        <v>53</v>
      </c>
      <c r="S254" s="72" t="s">
        <v>53</v>
      </c>
      <c r="T254" s="72" t="s">
        <v>53</v>
      </c>
      <c r="U254" s="72" t="s">
        <v>53</v>
      </c>
      <c r="V254" s="72" t="s">
        <v>54</v>
      </c>
      <c r="W254" s="72" t="s">
        <v>54</v>
      </c>
      <c r="X254" s="72" t="s">
        <v>53</v>
      </c>
      <c r="Y254" s="72" t="s">
        <v>53</v>
      </c>
      <c r="Z254" s="72" t="s">
        <v>53</v>
      </c>
      <c r="AA254" s="72" t="s">
        <v>53</v>
      </c>
      <c r="AB254" s="72" t="s">
        <v>53</v>
      </c>
      <c r="AC254" s="72" t="s">
        <v>53</v>
      </c>
      <c r="AD254" s="72" t="s">
        <v>54</v>
      </c>
      <c r="AE254" s="72" t="s">
        <v>53</v>
      </c>
      <c r="AF254" s="72" t="s">
        <v>53</v>
      </c>
      <c r="AG254" s="72" t="s">
        <v>54</v>
      </c>
      <c r="AH254" s="44"/>
      <c r="AI254" s="43"/>
      <c r="AJ254" s="44"/>
      <c r="AK254" s="93" t="str">
        <f t="shared" si="241"/>
        <v>;</v>
      </c>
      <c r="AL254" s="75" t="str">
        <f t="shared" si="244"/>
        <v/>
      </c>
      <c r="AM254" s="55" t="e">
        <f>IF(AND(M254&lt;&gt;"",AK254&lt;&gt;""),VLOOKUP(M254&amp;AK254,'No Eliminar'!$P$3:$Q$27,2,FALSE),"")</f>
        <v>#N/A</v>
      </c>
      <c r="AN254" s="102"/>
      <c r="AO254" s="312"/>
      <c r="AP254" s="454"/>
      <c r="AQ254" s="56" t="str">
        <f t="shared" si="233"/>
        <v>Impacto</v>
      </c>
      <c r="AR254" s="45"/>
      <c r="AS254" s="54" t="str">
        <f t="shared" si="234"/>
        <v/>
      </c>
      <c r="AT254" s="45"/>
      <c r="AU254" s="54" t="str">
        <f t="shared" si="235"/>
        <v/>
      </c>
      <c r="AV254" s="58" t="e">
        <f t="shared" si="236"/>
        <v>#VALUE!</v>
      </c>
      <c r="AW254" s="45"/>
      <c r="AX254" s="45"/>
      <c r="AY254" s="45"/>
      <c r="AZ254" s="58" t="str">
        <f t="shared" si="237"/>
        <v/>
      </c>
      <c r="BA254" s="59" t="str">
        <f t="shared" si="238"/>
        <v>Muy Alta</v>
      </c>
      <c r="BB254" s="58" t="e">
        <f t="shared" si="239"/>
        <v>#VALUE!</v>
      </c>
      <c r="BC254" s="59" t="e">
        <f t="shared" si="240"/>
        <v>#VALUE!</v>
      </c>
      <c r="BD254" s="60" t="e">
        <f>IF(AND(BA254&lt;&gt;"",BC254&lt;&gt;""),VLOOKUP(BA254&amp;BC254,'No Eliminar'!$P$3:$Q$27,2,FALSE),"")</f>
        <v>#VALUE!</v>
      </c>
      <c r="BE254" s="45"/>
      <c r="BF254" s="47"/>
      <c r="BG254" s="47"/>
      <c r="BH254" s="47"/>
      <c r="BI254" s="47"/>
      <c r="BJ254" s="47"/>
      <c r="BK254" s="48"/>
      <c r="BL254" s="47"/>
    </row>
    <row r="255" spans="2:64" ht="50.25" thickTop="1" thickBot="1" x14ac:dyDescent="0.35">
      <c r="B255" s="42"/>
      <c r="C255" s="87" t="e">
        <f>VLOOKUP(B255,'No Eliminar'!B$3:D$18,2,FALSE)</f>
        <v>#N/A</v>
      </c>
      <c r="D255" s="87" t="e">
        <f>VLOOKUP(B255,'No Eliminar'!B$3:E$18,4,FALSE)</f>
        <v>#N/A</v>
      </c>
      <c r="E255" s="42"/>
      <c r="F255" s="134"/>
      <c r="G255" s="46"/>
      <c r="H255" s="43"/>
      <c r="I255" s="47"/>
      <c r="J255" s="47"/>
      <c r="K255" s="42"/>
      <c r="L255" s="43"/>
      <c r="M255" s="70" t="str">
        <f t="shared" si="242"/>
        <v>;</v>
      </c>
      <c r="N255" s="71" t="str">
        <f t="shared" si="243"/>
        <v/>
      </c>
      <c r="O255" s="72" t="s">
        <v>53</v>
      </c>
      <c r="P255" s="72" t="s">
        <v>53</v>
      </c>
      <c r="Q255" s="72" t="s">
        <v>53</v>
      </c>
      <c r="R255" s="72" t="s">
        <v>53</v>
      </c>
      <c r="S255" s="72" t="s">
        <v>53</v>
      </c>
      <c r="T255" s="72" t="s">
        <v>53</v>
      </c>
      <c r="U255" s="72" t="s">
        <v>53</v>
      </c>
      <c r="V255" s="72" t="s">
        <v>54</v>
      </c>
      <c r="W255" s="72" t="s">
        <v>54</v>
      </c>
      <c r="X255" s="72" t="s">
        <v>53</v>
      </c>
      <c r="Y255" s="72" t="s">
        <v>53</v>
      </c>
      <c r="Z255" s="72" t="s">
        <v>53</v>
      </c>
      <c r="AA255" s="72" t="s">
        <v>53</v>
      </c>
      <c r="AB255" s="72" t="s">
        <v>53</v>
      </c>
      <c r="AC255" s="72" t="s">
        <v>53</v>
      </c>
      <c r="AD255" s="72" t="s">
        <v>54</v>
      </c>
      <c r="AE255" s="72" t="s">
        <v>53</v>
      </c>
      <c r="AF255" s="72" t="s">
        <v>53</v>
      </c>
      <c r="AG255" s="72" t="s">
        <v>54</v>
      </c>
      <c r="AH255" s="44"/>
      <c r="AI255" s="43"/>
      <c r="AJ255" s="44"/>
      <c r="AK255" s="93" t="str">
        <f t="shared" si="241"/>
        <v>;</v>
      </c>
      <c r="AL255" s="75" t="str">
        <f t="shared" si="244"/>
        <v/>
      </c>
      <c r="AM255" s="55" t="e">
        <f>IF(AND(M255&lt;&gt;"",AK255&lt;&gt;""),VLOOKUP(M255&amp;AK255,'No Eliminar'!$P$3:$Q$27,2,FALSE),"")</f>
        <v>#N/A</v>
      </c>
      <c r="AN255" s="102"/>
      <c r="AO255" s="312"/>
      <c r="AP255" s="454"/>
      <c r="AQ255" s="56" t="str">
        <f t="shared" si="233"/>
        <v>Impacto</v>
      </c>
      <c r="AR255" s="45"/>
      <c r="AS255" s="54" t="str">
        <f t="shared" si="234"/>
        <v/>
      </c>
      <c r="AT255" s="45"/>
      <c r="AU255" s="54" t="str">
        <f t="shared" si="235"/>
        <v/>
      </c>
      <c r="AV255" s="58" t="e">
        <f t="shared" si="236"/>
        <v>#VALUE!</v>
      </c>
      <c r="AW255" s="45"/>
      <c r="AX255" s="45"/>
      <c r="AY255" s="45"/>
      <c r="AZ255" s="58" t="str">
        <f t="shared" si="237"/>
        <v/>
      </c>
      <c r="BA255" s="59" t="str">
        <f t="shared" si="238"/>
        <v>Muy Alta</v>
      </c>
      <c r="BB255" s="58" t="e">
        <f t="shared" si="239"/>
        <v>#VALUE!</v>
      </c>
      <c r="BC255" s="59" t="e">
        <f t="shared" si="240"/>
        <v>#VALUE!</v>
      </c>
      <c r="BD255" s="60" t="e">
        <f>IF(AND(BA255&lt;&gt;"",BC255&lt;&gt;""),VLOOKUP(BA255&amp;BC255,'No Eliminar'!$P$3:$Q$27,2,FALSE),"")</f>
        <v>#VALUE!</v>
      </c>
      <c r="BE255" s="45"/>
      <c r="BF255" s="47"/>
      <c r="BG255" s="47"/>
      <c r="BH255" s="47"/>
      <c r="BI255" s="47"/>
      <c r="BJ255" s="47"/>
      <c r="BK255" s="48"/>
      <c r="BL255" s="47"/>
    </row>
    <row r="256" spans="2:64" ht="50.25" thickTop="1" thickBot="1" x14ac:dyDescent="0.35">
      <c r="B256" s="42"/>
      <c r="C256" s="87" t="e">
        <f>VLOOKUP(B256,'No Eliminar'!B$3:D$18,2,FALSE)</f>
        <v>#N/A</v>
      </c>
      <c r="D256" s="87" t="e">
        <f>VLOOKUP(B256,'No Eliminar'!B$3:E$18,4,FALSE)</f>
        <v>#N/A</v>
      </c>
      <c r="E256" s="42"/>
      <c r="F256" s="134"/>
      <c r="G256" s="46"/>
      <c r="H256" s="43"/>
      <c r="I256" s="47"/>
      <c r="J256" s="47"/>
      <c r="K256" s="42"/>
      <c r="L256" s="43"/>
      <c r="M256" s="70" t="str">
        <f t="shared" si="242"/>
        <v>;</v>
      </c>
      <c r="N256" s="71" t="str">
        <f t="shared" si="243"/>
        <v/>
      </c>
      <c r="O256" s="72" t="s">
        <v>53</v>
      </c>
      <c r="P256" s="72" t="s">
        <v>53</v>
      </c>
      <c r="Q256" s="72" t="s">
        <v>53</v>
      </c>
      <c r="R256" s="72" t="s">
        <v>53</v>
      </c>
      <c r="S256" s="72" t="s">
        <v>53</v>
      </c>
      <c r="T256" s="72" t="s">
        <v>53</v>
      </c>
      <c r="U256" s="72" t="s">
        <v>53</v>
      </c>
      <c r="V256" s="72" t="s">
        <v>54</v>
      </c>
      <c r="W256" s="72" t="s">
        <v>54</v>
      </c>
      <c r="X256" s="72" t="s">
        <v>53</v>
      </c>
      <c r="Y256" s="72" t="s">
        <v>53</v>
      </c>
      <c r="Z256" s="72" t="s">
        <v>53</v>
      </c>
      <c r="AA256" s="72" t="s">
        <v>53</v>
      </c>
      <c r="AB256" s="72" t="s">
        <v>53</v>
      </c>
      <c r="AC256" s="72" t="s">
        <v>53</v>
      </c>
      <c r="AD256" s="72" t="s">
        <v>54</v>
      </c>
      <c r="AE256" s="72" t="s">
        <v>53</v>
      </c>
      <c r="AF256" s="72" t="s">
        <v>53</v>
      </c>
      <c r="AG256" s="72" t="s">
        <v>54</v>
      </c>
      <c r="AH256" s="44"/>
      <c r="AI256" s="43"/>
      <c r="AJ256" s="44"/>
      <c r="AK256" s="93" t="str">
        <f t="shared" si="241"/>
        <v>;</v>
      </c>
      <c r="AL256" s="75" t="str">
        <f t="shared" si="244"/>
        <v/>
      </c>
      <c r="AM256" s="55" t="e">
        <f>IF(AND(M256&lt;&gt;"",AK256&lt;&gt;""),VLOOKUP(M256&amp;AK256,'No Eliminar'!$P$3:$Q$27,2,FALSE),"")</f>
        <v>#N/A</v>
      </c>
      <c r="AN256" s="102"/>
      <c r="AO256" s="312"/>
      <c r="AP256" s="454"/>
      <c r="AQ256" s="56" t="str">
        <f t="shared" si="233"/>
        <v>Impacto</v>
      </c>
      <c r="AR256" s="45"/>
      <c r="AS256" s="54" t="str">
        <f t="shared" si="234"/>
        <v/>
      </c>
      <c r="AT256" s="45"/>
      <c r="AU256" s="54" t="str">
        <f t="shared" si="235"/>
        <v/>
      </c>
      <c r="AV256" s="58" t="e">
        <f t="shared" si="236"/>
        <v>#VALUE!</v>
      </c>
      <c r="AW256" s="45"/>
      <c r="AX256" s="45"/>
      <c r="AY256" s="45"/>
      <c r="AZ256" s="58" t="str">
        <f t="shared" si="237"/>
        <v/>
      </c>
      <c r="BA256" s="59" t="str">
        <f t="shared" si="238"/>
        <v>Muy Alta</v>
      </c>
      <c r="BB256" s="58" t="e">
        <f t="shared" si="239"/>
        <v>#VALUE!</v>
      </c>
      <c r="BC256" s="59" t="e">
        <f t="shared" si="240"/>
        <v>#VALUE!</v>
      </c>
      <c r="BD256" s="60" t="e">
        <f>IF(AND(BA256&lt;&gt;"",BC256&lt;&gt;""),VLOOKUP(BA256&amp;BC256,'No Eliminar'!$P$3:$Q$27,2,FALSE),"")</f>
        <v>#VALUE!</v>
      </c>
      <c r="BE256" s="45"/>
      <c r="BF256" s="47"/>
      <c r="BG256" s="47"/>
      <c r="BH256" s="47"/>
      <c r="BI256" s="47"/>
      <c r="BJ256" s="47"/>
      <c r="BK256" s="48"/>
      <c r="BL256" s="47"/>
    </row>
    <row r="257" spans="2:64" ht="50.25" thickTop="1" thickBot="1" x14ac:dyDescent="0.35">
      <c r="B257" s="42"/>
      <c r="C257" s="87" t="e">
        <f>VLOOKUP(B257,'No Eliminar'!B$3:D$18,2,FALSE)</f>
        <v>#N/A</v>
      </c>
      <c r="D257" s="87" t="e">
        <f>VLOOKUP(B257,'No Eliminar'!B$3:E$18,4,FALSE)</f>
        <v>#N/A</v>
      </c>
      <c r="E257" s="42"/>
      <c r="F257" s="134"/>
      <c r="G257" s="46"/>
      <c r="H257" s="43"/>
      <c r="I257" s="47"/>
      <c r="J257" s="47"/>
      <c r="K257" s="42"/>
      <c r="L257" s="43"/>
      <c r="M257" s="70" t="str">
        <f t="shared" si="242"/>
        <v>;</v>
      </c>
      <c r="N257" s="71" t="str">
        <f t="shared" si="243"/>
        <v/>
      </c>
      <c r="O257" s="72" t="s">
        <v>53</v>
      </c>
      <c r="P257" s="72" t="s">
        <v>53</v>
      </c>
      <c r="Q257" s="72" t="s">
        <v>53</v>
      </c>
      <c r="R257" s="72" t="s">
        <v>53</v>
      </c>
      <c r="S257" s="72" t="s">
        <v>53</v>
      </c>
      <c r="T257" s="72" t="s">
        <v>53</v>
      </c>
      <c r="U257" s="72" t="s">
        <v>53</v>
      </c>
      <c r="V257" s="72" t="s">
        <v>54</v>
      </c>
      <c r="W257" s="72" t="s">
        <v>54</v>
      </c>
      <c r="X257" s="72" t="s">
        <v>53</v>
      </c>
      <c r="Y257" s="72" t="s">
        <v>53</v>
      </c>
      <c r="Z257" s="72" t="s">
        <v>53</v>
      </c>
      <c r="AA257" s="72" t="s">
        <v>53</v>
      </c>
      <c r="AB257" s="72" t="s">
        <v>53</v>
      </c>
      <c r="AC257" s="72" t="s">
        <v>53</v>
      </c>
      <c r="AD257" s="72" t="s">
        <v>54</v>
      </c>
      <c r="AE257" s="72" t="s">
        <v>53</v>
      </c>
      <c r="AF257" s="72" t="s">
        <v>53</v>
      </c>
      <c r="AG257" s="72" t="s">
        <v>54</v>
      </c>
      <c r="AH257" s="44"/>
      <c r="AI257" s="43"/>
      <c r="AJ257" s="44"/>
      <c r="AK257" s="93" t="str">
        <f t="shared" si="241"/>
        <v>;</v>
      </c>
      <c r="AL257" s="75" t="str">
        <f t="shared" si="244"/>
        <v/>
      </c>
      <c r="AM257" s="55" t="e">
        <f>IF(AND(M257&lt;&gt;"",AK257&lt;&gt;""),VLOOKUP(M257&amp;AK257,'No Eliminar'!$P$3:$Q$27,2,FALSE),"")</f>
        <v>#N/A</v>
      </c>
      <c r="AN257" s="102"/>
      <c r="AO257" s="312"/>
      <c r="AP257" s="454"/>
      <c r="AQ257" s="56" t="str">
        <f t="shared" si="233"/>
        <v>Impacto</v>
      </c>
      <c r="AR257" s="45"/>
      <c r="AS257" s="54" t="str">
        <f t="shared" si="234"/>
        <v/>
      </c>
      <c r="AT257" s="45"/>
      <c r="AU257" s="54" t="str">
        <f t="shared" si="235"/>
        <v/>
      </c>
      <c r="AV257" s="58" t="e">
        <f t="shared" si="236"/>
        <v>#VALUE!</v>
      </c>
      <c r="AW257" s="45"/>
      <c r="AX257" s="45"/>
      <c r="AY257" s="45"/>
      <c r="AZ257" s="58" t="str">
        <f t="shared" si="237"/>
        <v/>
      </c>
      <c r="BA257" s="59" t="str">
        <f t="shared" si="238"/>
        <v>Muy Alta</v>
      </c>
      <c r="BB257" s="58" t="e">
        <f t="shared" si="239"/>
        <v>#VALUE!</v>
      </c>
      <c r="BC257" s="59" t="e">
        <f t="shared" si="240"/>
        <v>#VALUE!</v>
      </c>
      <c r="BD257" s="60" t="e">
        <f>IF(AND(BA257&lt;&gt;"",BC257&lt;&gt;""),VLOOKUP(BA257&amp;BC257,'No Eliminar'!$P$3:$Q$27,2,FALSE),"")</f>
        <v>#VALUE!</v>
      </c>
      <c r="BE257" s="45"/>
      <c r="BF257" s="47"/>
      <c r="BG257" s="47"/>
      <c r="BH257" s="47"/>
      <c r="BI257" s="47"/>
      <c r="BJ257" s="47"/>
      <c r="BK257" s="48"/>
      <c r="BL257" s="47"/>
    </row>
    <row r="258" spans="2:64" ht="50.25" thickTop="1" thickBot="1" x14ac:dyDescent="0.35">
      <c r="B258" s="42"/>
      <c r="C258" s="87" t="e">
        <f>VLOOKUP(B258,'No Eliminar'!B$3:D$18,2,FALSE)</f>
        <v>#N/A</v>
      </c>
      <c r="D258" s="87" t="e">
        <f>VLOOKUP(B258,'No Eliminar'!B$3:E$18,4,FALSE)</f>
        <v>#N/A</v>
      </c>
      <c r="E258" s="42"/>
      <c r="F258" s="134"/>
      <c r="G258" s="46"/>
      <c r="H258" s="43"/>
      <c r="I258" s="47"/>
      <c r="J258" s="47"/>
      <c r="K258" s="42"/>
      <c r="L258" s="43"/>
      <c r="M258" s="70" t="str">
        <f t="shared" si="242"/>
        <v>;</v>
      </c>
      <c r="N258" s="71" t="str">
        <f t="shared" si="243"/>
        <v/>
      </c>
      <c r="O258" s="72" t="s">
        <v>53</v>
      </c>
      <c r="P258" s="72" t="s">
        <v>53</v>
      </c>
      <c r="Q258" s="72" t="s">
        <v>53</v>
      </c>
      <c r="R258" s="72" t="s">
        <v>53</v>
      </c>
      <c r="S258" s="72" t="s">
        <v>53</v>
      </c>
      <c r="T258" s="72" t="s">
        <v>53</v>
      </c>
      <c r="U258" s="72" t="s">
        <v>53</v>
      </c>
      <c r="V258" s="72" t="s">
        <v>54</v>
      </c>
      <c r="W258" s="72" t="s">
        <v>54</v>
      </c>
      <c r="X258" s="72" t="s">
        <v>53</v>
      </c>
      <c r="Y258" s="72" t="s">
        <v>53</v>
      </c>
      <c r="Z258" s="72" t="s">
        <v>53</v>
      </c>
      <c r="AA258" s="72" t="s">
        <v>53</v>
      </c>
      <c r="AB258" s="72" t="s">
        <v>53</v>
      </c>
      <c r="AC258" s="72" t="s">
        <v>53</v>
      </c>
      <c r="AD258" s="72" t="s">
        <v>54</v>
      </c>
      <c r="AE258" s="72" t="s">
        <v>53</v>
      </c>
      <c r="AF258" s="72" t="s">
        <v>53</v>
      </c>
      <c r="AG258" s="72" t="s">
        <v>54</v>
      </c>
      <c r="AH258" s="44"/>
      <c r="AI258" s="43"/>
      <c r="AJ258" s="44"/>
      <c r="AK258" s="93" t="str">
        <f t="shared" si="241"/>
        <v>;</v>
      </c>
      <c r="AL258" s="75" t="str">
        <f t="shared" si="244"/>
        <v/>
      </c>
      <c r="AM258" s="55" t="e">
        <f>IF(AND(M258&lt;&gt;"",AK258&lt;&gt;""),VLOOKUP(M258&amp;AK258,'No Eliminar'!$P$3:$Q$27,2,FALSE),"")</f>
        <v>#N/A</v>
      </c>
      <c r="AN258" s="102"/>
      <c r="AO258" s="312"/>
      <c r="AP258" s="454"/>
      <c r="AQ258" s="56" t="str">
        <f t="shared" si="233"/>
        <v>Impacto</v>
      </c>
      <c r="AR258" s="45"/>
      <c r="AS258" s="54" t="str">
        <f t="shared" si="234"/>
        <v/>
      </c>
      <c r="AT258" s="45"/>
      <c r="AU258" s="54" t="str">
        <f t="shared" si="235"/>
        <v/>
      </c>
      <c r="AV258" s="58" t="e">
        <f t="shared" si="236"/>
        <v>#VALUE!</v>
      </c>
      <c r="AW258" s="45"/>
      <c r="AX258" s="45"/>
      <c r="AY258" s="45"/>
      <c r="AZ258" s="58" t="str">
        <f t="shared" si="237"/>
        <v/>
      </c>
      <c r="BA258" s="59" t="str">
        <f t="shared" si="238"/>
        <v>Muy Alta</v>
      </c>
      <c r="BB258" s="58" t="e">
        <f t="shared" si="239"/>
        <v>#VALUE!</v>
      </c>
      <c r="BC258" s="59" t="e">
        <f t="shared" si="240"/>
        <v>#VALUE!</v>
      </c>
      <c r="BD258" s="60" t="e">
        <f>IF(AND(BA258&lt;&gt;"",BC258&lt;&gt;""),VLOOKUP(BA258&amp;BC258,'No Eliminar'!$P$3:$Q$27,2,FALSE),"")</f>
        <v>#VALUE!</v>
      </c>
      <c r="BE258" s="45"/>
      <c r="BF258" s="47"/>
      <c r="BG258" s="47"/>
      <c r="BH258" s="47"/>
      <c r="BI258" s="47"/>
      <c r="BJ258" s="47"/>
      <c r="BK258" s="48"/>
      <c r="BL258" s="47"/>
    </row>
    <row r="259" spans="2:64" ht="50.25" thickTop="1" thickBot="1" x14ac:dyDescent="0.35">
      <c r="B259" s="42"/>
      <c r="C259" s="87" t="e">
        <f>VLOOKUP(B259,'No Eliminar'!B$3:D$18,2,FALSE)</f>
        <v>#N/A</v>
      </c>
      <c r="D259" s="87" t="e">
        <f>VLOOKUP(B259,'No Eliminar'!B$3:E$18,4,FALSE)</f>
        <v>#N/A</v>
      </c>
      <c r="E259" s="42"/>
      <c r="F259" s="134"/>
      <c r="G259" s="46"/>
      <c r="H259" s="43"/>
      <c r="I259" s="47"/>
      <c r="J259" s="47"/>
      <c r="K259" s="42"/>
      <c r="L259" s="43"/>
      <c r="M259" s="70" t="str">
        <f t="shared" si="242"/>
        <v>;</v>
      </c>
      <c r="N259" s="71" t="str">
        <f t="shared" si="243"/>
        <v/>
      </c>
      <c r="O259" s="72" t="s">
        <v>53</v>
      </c>
      <c r="P259" s="72" t="s">
        <v>53</v>
      </c>
      <c r="Q259" s="72" t="s">
        <v>53</v>
      </c>
      <c r="R259" s="72" t="s">
        <v>53</v>
      </c>
      <c r="S259" s="72" t="s">
        <v>53</v>
      </c>
      <c r="T259" s="72" t="s">
        <v>53</v>
      </c>
      <c r="U259" s="72" t="s">
        <v>53</v>
      </c>
      <c r="V259" s="72" t="s">
        <v>54</v>
      </c>
      <c r="W259" s="72" t="s">
        <v>54</v>
      </c>
      <c r="X259" s="72" t="s">
        <v>53</v>
      </c>
      <c r="Y259" s="72" t="s">
        <v>53</v>
      </c>
      <c r="Z259" s="72" t="s">
        <v>53</v>
      </c>
      <c r="AA259" s="72" t="s">
        <v>53</v>
      </c>
      <c r="AB259" s="72" t="s">
        <v>53</v>
      </c>
      <c r="AC259" s="72" t="s">
        <v>53</v>
      </c>
      <c r="AD259" s="72" t="s">
        <v>54</v>
      </c>
      <c r="AE259" s="72" t="s">
        <v>53</v>
      </c>
      <c r="AF259" s="72" t="s">
        <v>53</v>
      </c>
      <c r="AG259" s="72" t="s">
        <v>54</v>
      </c>
      <c r="AH259" s="44"/>
      <c r="AI259" s="43"/>
      <c r="AJ259" s="44"/>
      <c r="AK259" s="93" t="str">
        <f t="shared" si="241"/>
        <v>;</v>
      </c>
      <c r="AL259" s="75" t="str">
        <f t="shared" si="244"/>
        <v/>
      </c>
      <c r="AM259" s="55" t="e">
        <f>IF(AND(M259&lt;&gt;"",AK259&lt;&gt;""),VLOOKUP(M259&amp;AK259,'No Eliminar'!$P$3:$Q$27,2,FALSE),"")</f>
        <v>#N/A</v>
      </c>
      <c r="AN259" s="102"/>
      <c r="AO259" s="312"/>
      <c r="AP259" s="454"/>
      <c r="AQ259" s="56" t="str">
        <f t="shared" si="233"/>
        <v>Impacto</v>
      </c>
      <c r="AR259" s="45"/>
      <c r="AS259" s="54" t="str">
        <f t="shared" si="234"/>
        <v/>
      </c>
      <c r="AT259" s="45"/>
      <c r="AU259" s="54" t="str">
        <f t="shared" si="235"/>
        <v/>
      </c>
      <c r="AV259" s="58" t="e">
        <f t="shared" si="236"/>
        <v>#VALUE!</v>
      </c>
      <c r="AW259" s="45"/>
      <c r="AX259" s="45"/>
      <c r="AY259" s="45"/>
      <c r="AZ259" s="58" t="str">
        <f t="shared" si="237"/>
        <v/>
      </c>
      <c r="BA259" s="59" t="str">
        <f t="shared" si="238"/>
        <v>Muy Alta</v>
      </c>
      <c r="BB259" s="58" t="e">
        <f t="shared" si="239"/>
        <v>#VALUE!</v>
      </c>
      <c r="BC259" s="59" t="e">
        <f t="shared" si="240"/>
        <v>#VALUE!</v>
      </c>
      <c r="BD259" s="60" t="e">
        <f>IF(AND(BA259&lt;&gt;"",BC259&lt;&gt;""),VLOOKUP(BA259&amp;BC259,'No Eliminar'!$P$3:$Q$27,2,FALSE),"")</f>
        <v>#VALUE!</v>
      </c>
      <c r="BE259" s="45"/>
      <c r="BF259" s="47"/>
      <c r="BG259" s="47"/>
      <c r="BH259" s="47"/>
      <c r="BI259" s="47"/>
      <c r="BJ259" s="47"/>
      <c r="BK259" s="48"/>
      <c r="BL259" s="47"/>
    </row>
    <row r="260" spans="2:64" ht="50.25" thickTop="1" thickBot="1" x14ac:dyDescent="0.35">
      <c r="B260" s="42"/>
      <c r="C260" s="87" t="e">
        <f>VLOOKUP(B260,'No Eliminar'!B$3:D$18,2,FALSE)</f>
        <v>#N/A</v>
      </c>
      <c r="D260" s="87" t="e">
        <f>VLOOKUP(B260,'No Eliminar'!B$3:E$18,4,FALSE)</f>
        <v>#N/A</v>
      </c>
      <c r="E260" s="42"/>
      <c r="F260" s="134"/>
      <c r="G260" s="46"/>
      <c r="H260" s="43"/>
      <c r="I260" s="47"/>
      <c r="J260" s="47"/>
      <c r="K260" s="42"/>
      <c r="L260" s="43"/>
      <c r="M260" s="70" t="str">
        <f t="shared" si="242"/>
        <v>;</v>
      </c>
      <c r="N260" s="71" t="str">
        <f t="shared" si="243"/>
        <v/>
      </c>
      <c r="O260" s="72" t="s">
        <v>53</v>
      </c>
      <c r="P260" s="72" t="s">
        <v>53</v>
      </c>
      <c r="Q260" s="72" t="s">
        <v>53</v>
      </c>
      <c r="R260" s="72" t="s">
        <v>53</v>
      </c>
      <c r="S260" s="72" t="s">
        <v>53</v>
      </c>
      <c r="T260" s="72" t="s">
        <v>53</v>
      </c>
      <c r="U260" s="72" t="s">
        <v>53</v>
      </c>
      <c r="V260" s="72" t="s">
        <v>54</v>
      </c>
      <c r="W260" s="72" t="s">
        <v>54</v>
      </c>
      <c r="X260" s="72" t="s">
        <v>53</v>
      </c>
      <c r="Y260" s="72" t="s">
        <v>53</v>
      </c>
      <c r="Z260" s="72" t="s">
        <v>53</v>
      </c>
      <c r="AA260" s="72" t="s">
        <v>53</v>
      </c>
      <c r="AB260" s="72" t="s">
        <v>53</v>
      </c>
      <c r="AC260" s="72" t="s">
        <v>53</v>
      </c>
      <c r="AD260" s="72" t="s">
        <v>54</v>
      </c>
      <c r="AE260" s="72" t="s">
        <v>53</v>
      </c>
      <c r="AF260" s="72" t="s">
        <v>53</v>
      </c>
      <c r="AG260" s="72" t="s">
        <v>54</v>
      </c>
      <c r="AH260" s="44"/>
      <c r="AI260" s="43"/>
      <c r="AJ260" s="44"/>
      <c r="AK260" s="93" t="str">
        <f t="shared" si="241"/>
        <v>;</v>
      </c>
      <c r="AL260" s="75" t="str">
        <f t="shared" si="244"/>
        <v/>
      </c>
      <c r="AM260" s="55" t="e">
        <f>IF(AND(M260&lt;&gt;"",AK260&lt;&gt;""),VLOOKUP(M260&amp;AK260,'No Eliminar'!$P$3:$Q$27,2,FALSE),"")</f>
        <v>#N/A</v>
      </c>
      <c r="AN260" s="102"/>
      <c r="AO260" s="312"/>
      <c r="AP260" s="454"/>
      <c r="AQ260" s="56" t="str">
        <f t="shared" si="233"/>
        <v>Impacto</v>
      </c>
      <c r="AR260" s="45"/>
      <c r="AS260" s="54" t="str">
        <f t="shared" si="234"/>
        <v/>
      </c>
      <c r="AT260" s="45"/>
      <c r="AU260" s="54" t="str">
        <f t="shared" si="235"/>
        <v/>
      </c>
      <c r="AV260" s="58" t="e">
        <f t="shared" si="236"/>
        <v>#VALUE!</v>
      </c>
      <c r="AW260" s="45"/>
      <c r="AX260" s="45"/>
      <c r="AY260" s="45"/>
      <c r="AZ260" s="58" t="str">
        <f t="shared" si="237"/>
        <v/>
      </c>
      <c r="BA260" s="59" t="str">
        <f t="shared" si="238"/>
        <v>Muy Alta</v>
      </c>
      <c r="BB260" s="58" t="e">
        <f t="shared" si="239"/>
        <v>#VALUE!</v>
      </c>
      <c r="BC260" s="59" t="e">
        <f t="shared" si="240"/>
        <v>#VALUE!</v>
      </c>
      <c r="BD260" s="60" t="e">
        <f>IF(AND(BA260&lt;&gt;"",BC260&lt;&gt;""),VLOOKUP(BA260&amp;BC260,'No Eliminar'!$P$3:$Q$27,2,FALSE),"")</f>
        <v>#VALUE!</v>
      </c>
      <c r="BE260" s="45"/>
      <c r="BF260" s="47"/>
      <c r="BG260" s="47"/>
      <c r="BH260" s="47"/>
      <c r="BI260" s="47"/>
      <c r="BJ260" s="47"/>
      <c r="BK260" s="48"/>
      <c r="BL260" s="47"/>
    </row>
    <row r="261" spans="2:64" ht="50.25" thickTop="1" thickBot="1" x14ac:dyDescent="0.35">
      <c r="B261" s="42"/>
      <c r="C261" s="87" t="e">
        <f>VLOOKUP(B261,'No Eliminar'!B$3:D$18,2,FALSE)</f>
        <v>#N/A</v>
      </c>
      <c r="D261" s="87" t="e">
        <f>VLOOKUP(B261,'No Eliminar'!B$3:E$18,4,FALSE)</f>
        <v>#N/A</v>
      </c>
      <c r="E261" s="42"/>
      <c r="F261" s="134"/>
      <c r="G261" s="46"/>
      <c r="H261" s="43"/>
      <c r="I261" s="47"/>
      <c r="J261" s="47"/>
      <c r="K261" s="42"/>
      <c r="L261" s="43"/>
      <c r="M261" s="70" t="str">
        <f t="shared" si="242"/>
        <v>;</v>
      </c>
      <c r="N261" s="71" t="str">
        <f t="shared" si="243"/>
        <v/>
      </c>
      <c r="O261" s="72" t="s">
        <v>53</v>
      </c>
      <c r="P261" s="72" t="s">
        <v>53</v>
      </c>
      <c r="Q261" s="72" t="s">
        <v>53</v>
      </c>
      <c r="R261" s="72" t="s">
        <v>53</v>
      </c>
      <c r="S261" s="72" t="s">
        <v>53</v>
      </c>
      <c r="T261" s="72" t="s">
        <v>53</v>
      </c>
      <c r="U261" s="72" t="s">
        <v>53</v>
      </c>
      <c r="V261" s="72" t="s">
        <v>54</v>
      </c>
      <c r="W261" s="72" t="s">
        <v>54</v>
      </c>
      <c r="X261" s="72" t="s">
        <v>53</v>
      </c>
      <c r="Y261" s="72" t="s">
        <v>53</v>
      </c>
      <c r="Z261" s="72" t="s">
        <v>53</v>
      </c>
      <c r="AA261" s="72" t="s">
        <v>53</v>
      </c>
      <c r="AB261" s="72" t="s">
        <v>53</v>
      </c>
      <c r="AC261" s="72" t="s">
        <v>53</v>
      </c>
      <c r="AD261" s="72" t="s">
        <v>54</v>
      </c>
      <c r="AE261" s="72" t="s">
        <v>53</v>
      </c>
      <c r="AF261" s="72" t="s">
        <v>53</v>
      </c>
      <c r="AG261" s="72" t="s">
        <v>54</v>
      </c>
      <c r="AH261" s="44"/>
      <c r="AI261" s="43"/>
      <c r="AJ261" s="44"/>
      <c r="AK261" s="93" t="str">
        <f t="shared" si="241"/>
        <v>;</v>
      </c>
      <c r="AL261" s="75" t="str">
        <f t="shared" si="244"/>
        <v/>
      </c>
      <c r="AM261" s="55" t="e">
        <f>IF(AND(M261&lt;&gt;"",AK261&lt;&gt;""),VLOOKUP(M261&amp;AK261,'No Eliminar'!$P$3:$Q$27,2,FALSE),"")</f>
        <v>#N/A</v>
      </c>
      <c r="AN261" s="102"/>
      <c r="AO261" s="312"/>
      <c r="AP261" s="454"/>
      <c r="AQ261" s="56" t="str">
        <f t="shared" si="233"/>
        <v>Impacto</v>
      </c>
      <c r="AR261" s="45"/>
      <c r="AS261" s="54" t="str">
        <f t="shared" si="234"/>
        <v/>
      </c>
      <c r="AT261" s="45"/>
      <c r="AU261" s="54" t="str">
        <f t="shared" si="235"/>
        <v/>
      </c>
      <c r="AV261" s="58" t="e">
        <f t="shared" si="236"/>
        <v>#VALUE!</v>
      </c>
      <c r="AW261" s="45"/>
      <c r="AX261" s="45"/>
      <c r="AY261" s="45"/>
      <c r="AZ261" s="58" t="str">
        <f t="shared" si="237"/>
        <v/>
      </c>
      <c r="BA261" s="59" t="str">
        <f t="shared" si="238"/>
        <v>Muy Alta</v>
      </c>
      <c r="BB261" s="58" t="e">
        <f t="shared" si="239"/>
        <v>#VALUE!</v>
      </c>
      <c r="BC261" s="59" t="e">
        <f t="shared" si="240"/>
        <v>#VALUE!</v>
      </c>
      <c r="BD261" s="60" t="e">
        <f>IF(AND(BA261&lt;&gt;"",BC261&lt;&gt;""),VLOOKUP(BA261&amp;BC261,'No Eliminar'!$P$3:$Q$27,2,FALSE),"")</f>
        <v>#VALUE!</v>
      </c>
      <c r="BE261" s="45"/>
      <c r="BF261" s="47"/>
      <c r="BG261" s="47"/>
      <c r="BH261" s="47"/>
      <c r="BI261" s="47"/>
      <c r="BJ261" s="47"/>
      <c r="BK261" s="48"/>
      <c r="BL261" s="47"/>
    </row>
    <row r="262" spans="2:64" ht="50.25" thickTop="1" thickBot="1" x14ac:dyDescent="0.35">
      <c r="B262" s="42"/>
      <c r="C262" s="87" t="e">
        <f>VLOOKUP(B262,'No Eliminar'!B$3:D$18,2,FALSE)</f>
        <v>#N/A</v>
      </c>
      <c r="D262" s="87" t="e">
        <f>VLOOKUP(B262,'No Eliminar'!B$3:E$18,4,FALSE)</f>
        <v>#N/A</v>
      </c>
      <c r="E262" s="42"/>
      <c r="F262" s="134"/>
      <c r="G262" s="46"/>
      <c r="H262" s="43"/>
      <c r="I262" s="47"/>
      <c r="J262" s="47"/>
      <c r="K262" s="42"/>
      <c r="L262" s="43"/>
      <c r="M262" s="70" t="str">
        <f t="shared" si="242"/>
        <v>;</v>
      </c>
      <c r="N262" s="71" t="str">
        <f t="shared" si="243"/>
        <v/>
      </c>
      <c r="O262" s="72" t="s">
        <v>53</v>
      </c>
      <c r="P262" s="72" t="s">
        <v>53</v>
      </c>
      <c r="Q262" s="72" t="s">
        <v>53</v>
      </c>
      <c r="R262" s="72" t="s">
        <v>53</v>
      </c>
      <c r="S262" s="72" t="s">
        <v>53</v>
      </c>
      <c r="T262" s="72" t="s">
        <v>53</v>
      </c>
      <c r="U262" s="72" t="s">
        <v>53</v>
      </c>
      <c r="V262" s="72" t="s">
        <v>54</v>
      </c>
      <c r="W262" s="72" t="s">
        <v>54</v>
      </c>
      <c r="X262" s="72" t="s">
        <v>53</v>
      </c>
      <c r="Y262" s="72" t="s">
        <v>53</v>
      </c>
      <c r="Z262" s="72" t="s">
        <v>53</v>
      </c>
      <c r="AA262" s="72" t="s">
        <v>53</v>
      </c>
      <c r="AB262" s="72" t="s">
        <v>53</v>
      </c>
      <c r="AC262" s="72" t="s">
        <v>53</v>
      </c>
      <c r="AD262" s="72" t="s">
        <v>54</v>
      </c>
      <c r="AE262" s="72" t="s">
        <v>53</v>
      </c>
      <c r="AF262" s="72" t="s">
        <v>53</v>
      </c>
      <c r="AG262" s="72" t="s">
        <v>54</v>
      </c>
      <c r="AH262" s="44"/>
      <c r="AI262" s="43"/>
      <c r="AJ262" s="44"/>
      <c r="AK262" s="93" t="str">
        <f t="shared" si="241"/>
        <v>;</v>
      </c>
      <c r="AL262" s="75" t="str">
        <f t="shared" si="244"/>
        <v/>
      </c>
      <c r="AM262" s="55" t="e">
        <f>IF(AND(M262&lt;&gt;"",AK262&lt;&gt;""),VLOOKUP(M262&amp;AK262,'No Eliminar'!$P$3:$Q$27,2,FALSE),"")</f>
        <v>#N/A</v>
      </c>
      <c r="AN262" s="102"/>
      <c r="AO262" s="312"/>
      <c r="AP262" s="454"/>
      <c r="AQ262" s="56" t="str">
        <f t="shared" si="233"/>
        <v>Impacto</v>
      </c>
      <c r="AR262" s="45"/>
      <c r="AS262" s="54" t="str">
        <f t="shared" si="234"/>
        <v/>
      </c>
      <c r="AT262" s="45"/>
      <c r="AU262" s="54" t="str">
        <f t="shared" si="235"/>
        <v/>
      </c>
      <c r="AV262" s="58" t="e">
        <f t="shared" si="236"/>
        <v>#VALUE!</v>
      </c>
      <c r="AW262" s="45"/>
      <c r="AX262" s="45"/>
      <c r="AY262" s="45"/>
      <c r="AZ262" s="58" t="str">
        <f t="shared" si="237"/>
        <v/>
      </c>
      <c r="BA262" s="59" t="str">
        <f t="shared" si="238"/>
        <v>Muy Alta</v>
      </c>
      <c r="BB262" s="58" t="e">
        <f t="shared" si="239"/>
        <v>#VALUE!</v>
      </c>
      <c r="BC262" s="59" t="e">
        <f t="shared" si="240"/>
        <v>#VALUE!</v>
      </c>
      <c r="BD262" s="60" t="e">
        <f>IF(AND(BA262&lt;&gt;"",BC262&lt;&gt;""),VLOOKUP(BA262&amp;BC262,'No Eliminar'!$P$3:$Q$27,2,FALSE),"")</f>
        <v>#VALUE!</v>
      </c>
      <c r="BE262" s="45"/>
      <c r="BF262" s="47"/>
      <c r="BG262" s="47"/>
      <c r="BH262" s="47"/>
      <c r="BI262" s="47"/>
      <c r="BJ262" s="47"/>
      <c r="BK262" s="48"/>
      <c r="BL262" s="47"/>
    </row>
    <row r="263" spans="2:64" ht="50.25" thickTop="1" thickBot="1" x14ac:dyDescent="0.35">
      <c r="B263" s="42"/>
      <c r="C263" s="87" t="e">
        <f>VLOOKUP(B263,'No Eliminar'!B$3:D$18,2,FALSE)</f>
        <v>#N/A</v>
      </c>
      <c r="D263" s="87" t="e">
        <f>VLOOKUP(B263,'No Eliminar'!B$3:E$18,4,FALSE)</f>
        <v>#N/A</v>
      </c>
      <c r="E263" s="42"/>
      <c r="F263" s="134"/>
      <c r="G263" s="46"/>
      <c r="H263" s="43"/>
      <c r="I263" s="47"/>
      <c r="J263" s="47"/>
      <c r="K263" s="42"/>
      <c r="L263" s="43"/>
      <c r="M263" s="70" t="str">
        <f t="shared" si="242"/>
        <v>;</v>
      </c>
      <c r="N263" s="71" t="str">
        <f t="shared" si="243"/>
        <v/>
      </c>
      <c r="O263" s="72" t="s">
        <v>53</v>
      </c>
      <c r="P263" s="72" t="s">
        <v>53</v>
      </c>
      <c r="Q263" s="72" t="s">
        <v>53</v>
      </c>
      <c r="R263" s="72" t="s">
        <v>53</v>
      </c>
      <c r="S263" s="72" t="s">
        <v>53</v>
      </c>
      <c r="T263" s="72" t="s">
        <v>53</v>
      </c>
      <c r="U263" s="72" t="s">
        <v>53</v>
      </c>
      <c r="V263" s="72" t="s">
        <v>54</v>
      </c>
      <c r="W263" s="72" t="s">
        <v>54</v>
      </c>
      <c r="X263" s="72" t="s">
        <v>53</v>
      </c>
      <c r="Y263" s="72" t="s">
        <v>53</v>
      </c>
      <c r="Z263" s="72" t="s">
        <v>53</v>
      </c>
      <c r="AA263" s="72" t="s">
        <v>53</v>
      </c>
      <c r="AB263" s="72" t="s">
        <v>53</v>
      </c>
      <c r="AC263" s="72" t="s">
        <v>53</v>
      </c>
      <c r="AD263" s="72" t="s">
        <v>54</v>
      </c>
      <c r="AE263" s="72" t="s">
        <v>53</v>
      </c>
      <c r="AF263" s="72" t="s">
        <v>53</v>
      </c>
      <c r="AG263" s="72" t="s">
        <v>54</v>
      </c>
      <c r="AH263" s="44"/>
      <c r="AI263" s="43"/>
      <c r="AJ263" s="44"/>
      <c r="AK263" s="93" t="str">
        <f t="shared" si="241"/>
        <v>;</v>
      </c>
      <c r="AL263" s="75" t="str">
        <f t="shared" si="244"/>
        <v/>
      </c>
      <c r="AM263" s="55" t="e">
        <f>IF(AND(M263&lt;&gt;"",AK263&lt;&gt;""),VLOOKUP(M263&amp;AK263,'No Eliminar'!$P$3:$Q$27,2,FALSE),"")</f>
        <v>#N/A</v>
      </c>
      <c r="AN263" s="102"/>
      <c r="AO263" s="312"/>
      <c r="AP263" s="454"/>
      <c r="AQ263" s="56" t="str">
        <f t="shared" si="233"/>
        <v>Impacto</v>
      </c>
      <c r="AR263" s="45"/>
      <c r="AS263" s="54" t="str">
        <f t="shared" si="234"/>
        <v/>
      </c>
      <c r="AT263" s="45"/>
      <c r="AU263" s="54" t="str">
        <f t="shared" si="235"/>
        <v/>
      </c>
      <c r="AV263" s="58" t="e">
        <f t="shared" si="236"/>
        <v>#VALUE!</v>
      </c>
      <c r="AW263" s="45"/>
      <c r="AX263" s="45"/>
      <c r="AY263" s="45"/>
      <c r="AZ263" s="58" t="str">
        <f t="shared" si="237"/>
        <v/>
      </c>
      <c r="BA263" s="59" t="str">
        <f t="shared" si="238"/>
        <v>Muy Alta</v>
      </c>
      <c r="BB263" s="58" t="e">
        <f t="shared" si="239"/>
        <v>#VALUE!</v>
      </c>
      <c r="BC263" s="59" t="e">
        <f t="shared" si="240"/>
        <v>#VALUE!</v>
      </c>
      <c r="BD263" s="60" t="e">
        <f>IF(AND(BA263&lt;&gt;"",BC263&lt;&gt;""),VLOOKUP(BA263&amp;BC263,'No Eliminar'!$P$3:$Q$27,2,FALSE),"")</f>
        <v>#VALUE!</v>
      </c>
      <c r="BE263" s="45"/>
      <c r="BF263" s="47"/>
      <c r="BG263" s="47"/>
      <c r="BH263" s="47"/>
      <c r="BI263" s="47"/>
      <c r="BJ263" s="47"/>
      <c r="BK263" s="48"/>
      <c r="BL263" s="47"/>
    </row>
    <row r="264" spans="2:64" ht="50.25" thickTop="1" thickBot="1" x14ac:dyDescent="0.35">
      <c r="B264" s="42"/>
      <c r="C264" s="87" t="e">
        <f>VLOOKUP(B264,'No Eliminar'!B$3:D$18,2,FALSE)</f>
        <v>#N/A</v>
      </c>
      <c r="D264" s="87" t="e">
        <f>VLOOKUP(B264,'No Eliminar'!B$3:E$18,4,FALSE)</f>
        <v>#N/A</v>
      </c>
      <c r="E264" s="42"/>
      <c r="F264" s="134"/>
      <c r="G264" s="46"/>
      <c r="H264" s="43"/>
      <c r="I264" s="47"/>
      <c r="J264" s="47"/>
      <c r="K264" s="42"/>
      <c r="L264" s="43"/>
      <c r="M264" s="70" t="str">
        <f t="shared" si="242"/>
        <v>;</v>
      </c>
      <c r="N264" s="71" t="str">
        <f t="shared" si="243"/>
        <v/>
      </c>
      <c r="O264" s="72" t="s">
        <v>53</v>
      </c>
      <c r="P264" s="72" t="s">
        <v>53</v>
      </c>
      <c r="Q264" s="72" t="s">
        <v>53</v>
      </c>
      <c r="R264" s="72" t="s">
        <v>53</v>
      </c>
      <c r="S264" s="72" t="s">
        <v>53</v>
      </c>
      <c r="T264" s="72" t="s">
        <v>53</v>
      </c>
      <c r="U264" s="72" t="s">
        <v>53</v>
      </c>
      <c r="V264" s="72" t="s">
        <v>54</v>
      </c>
      <c r="W264" s="72" t="s">
        <v>54</v>
      </c>
      <c r="X264" s="72" t="s">
        <v>53</v>
      </c>
      <c r="Y264" s="72" t="s">
        <v>53</v>
      </c>
      <c r="Z264" s="72" t="s">
        <v>53</v>
      </c>
      <c r="AA264" s="72" t="s">
        <v>53</v>
      </c>
      <c r="AB264" s="72" t="s">
        <v>53</v>
      </c>
      <c r="AC264" s="72" t="s">
        <v>53</v>
      </c>
      <c r="AD264" s="72" t="s">
        <v>54</v>
      </c>
      <c r="AE264" s="72" t="s">
        <v>53</v>
      </c>
      <c r="AF264" s="72" t="s">
        <v>53</v>
      </c>
      <c r="AG264" s="72" t="s">
        <v>54</v>
      </c>
      <c r="AH264" s="44"/>
      <c r="AI264" s="43"/>
      <c r="AJ264" s="44"/>
      <c r="AK264" s="93" t="str">
        <f t="shared" si="241"/>
        <v>;</v>
      </c>
      <c r="AL264" s="75" t="str">
        <f t="shared" si="244"/>
        <v/>
      </c>
      <c r="AM264" s="55" t="e">
        <f>IF(AND(M264&lt;&gt;"",AK264&lt;&gt;""),VLOOKUP(M264&amp;AK264,'No Eliminar'!$P$3:$Q$27,2,FALSE),"")</f>
        <v>#N/A</v>
      </c>
      <c r="AN264" s="102"/>
      <c r="AO264" s="312"/>
      <c r="AP264" s="454"/>
      <c r="AQ264" s="56" t="str">
        <f t="shared" si="233"/>
        <v>Impacto</v>
      </c>
      <c r="AR264" s="45"/>
      <c r="AS264" s="54" t="str">
        <f t="shared" si="234"/>
        <v/>
      </c>
      <c r="AT264" s="45"/>
      <c r="AU264" s="54" t="str">
        <f t="shared" si="235"/>
        <v/>
      </c>
      <c r="AV264" s="58" t="e">
        <f t="shared" si="236"/>
        <v>#VALUE!</v>
      </c>
      <c r="AW264" s="45"/>
      <c r="AX264" s="45"/>
      <c r="AY264" s="45"/>
      <c r="AZ264" s="58" t="str">
        <f t="shared" si="237"/>
        <v/>
      </c>
      <c r="BA264" s="59" t="str">
        <f t="shared" si="238"/>
        <v>Muy Alta</v>
      </c>
      <c r="BB264" s="58" t="e">
        <f t="shared" si="239"/>
        <v>#VALUE!</v>
      </c>
      <c r="BC264" s="59" t="e">
        <f t="shared" si="240"/>
        <v>#VALUE!</v>
      </c>
      <c r="BD264" s="60" t="e">
        <f>IF(AND(BA264&lt;&gt;"",BC264&lt;&gt;""),VLOOKUP(BA264&amp;BC264,'No Eliminar'!$P$3:$Q$27,2,FALSE),"")</f>
        <v>#VALUE!</v>
      </c>
      <c r="BE264" s="45"/>
      <c r="BF264" s="47"/>
      <c r="BG264" s="47"/>
      <c r="BH264" s="47"/>
      <c r="BI264" s="47"/>
      <c r="BJ264" s="47"/>
      <c r="BK264" s="48"/>
      <c r="BL264" s="47"/>
    </row>
    <row r="265" spans="2:64" ht="50.25" thickTop="1" thickBot="1" x14ac:dyDescent="0.35">
      <c r="B265" s="42"/>
      <c r="C265" s="87" t="e">
        <f>VLOOKUP(B265,'No Eliminar'!B$3:D$18,2,FALSE)</f>
        <v>#N/A</v>
      </c>
      <c r="D265" s="87" t="e">
        <f>VLOOKUP(B265,'No Eliminar'!B$3:E$18,4,FALSE)</f>
        <v>#N/A</v>
      </c>
      <c r="E265" s="42"/>
      <c r="F265" s="134"/>
      <c r="G265" s="46"/>
      <c r="H265" s="43"/>
      <c r="I265" s="47"/>
      <c r="J265" s="47"/>
      <c r="K265" s="42"/>
      <c r="L265" s="43"/>
      <c r="M265" s="70" t="str">
        <f t="shared" si="242"/>
        <v>;</v>
      </c>
      <c r="N265" s="71" t="str">
        <f t="shared" si="243"/>
        <v/>
      </c>
      <c r="O265" s="72" t="s">
        <v>53</v>
      </c>
      <c r="P265" s="72" t="s">
        <v>53</v>
      </c>
      <c r="Q265" s="72" t="s">
        <v>53</v>
      </c>
      <c r="R265" s="72" t="s">
        <v>53</v>
      </c>
      <c r="S265" s="72" t="s">
        <v>53</v>
      </c>
      <c r="T265" s="72" t="s">
        <v>53</v>
      </c>
      <c r="U265" s="72" t="s">
        <v>53</v>
      </c>
      <c r="V265" s="72" t="s">
        <v>54</v>
      </c>
      <c r="W265" s="72" t="s">
        <v>54</v>
      </c>
      <c r="X265" s="72" t="s">
        <v>53</v>
      </c>
      <c r="Y265" s="72" t="s">
        <v>53</v>
      </c>
      <c r="Z265" s="72" t="s">
        <v>53</v>
      </c>
      <c r="AA265" s="72" t="s">
        <v>53</v>
      </c>
      <c r="AB265" s="72" t="s">
        <v>53</v>
      </c>
      <c r="AC265" s="72" t="s">
        <v>53</v>
      </c>
      <c r="AD265" s="72" t="s">
        <v>54</v>
      </c>
      <c r="AE265" s="72" t="s">
        <v>53</v>
      </c>
      <c r="AF265" s="72" t="s">
        <v>53</v>
      </c>
      <c r="AG265" s="72" t="s">
        <v>54</v>
      </c>
      <c r="AH265" s="44"/>
      <c r="AI265" s="43"/>
      <c r="AJ265" s="44"/>
      <c r="AK265" s="93" t="str">
        <f t="shared" si="241"/>
        <v>;</v>
      </c>
      <c r="AL265" s="75" t="str">
        <f t="shared" si="244"/>
        <v/>
      </c>
      <c r="AM265" s="55" t="e">
        <f>IF(AND(M265&lt;&gt;"",AK265&lt;&gt;""),VLOOKUP(M265&amp;AK265,'No Eliminar'!$P$3:$Q$27,2,FALSE),"")</f>
        <v>#N/A</v>
      </c>
      <c r="AN265" s="102"/>
      <c r="AO265" s="312"/>
      <c r="AP265" s="454"/>
      <c r="AQ265" s="56" t="str">
        <f t="shared" si="233"/>
        <v>Impacto</v>
      </c>
      <c r="AR265" s="45"/>
      <c r="AS265" s="54" t="str">
        <f t="shared" si="234"/>
        <v/>
      </c>
      <c r="AT265" s="45"/>
      <c r="AU265" s="54" t="str">
        <f t="shared" si="235"/>
        <v/>
      </c>
      <c r="AV265" s="58" t="e">
        <f t="shared" si="236"/>
        <v>#VALUE!</v>
      </c>
      <c r="AW265" s="45"/>
      <c r="AX265" s="45"/>
      <c r="AY265" s="45"/>
      <c r="AZ265" s="58" t="str">
        <f t="shared" si="237"/>
        <v/>
      </c>
      <c r="BA265" s="59" t="str">
        <f t="shared" si="238"/>
        <v>Muy Alta</v>
      </c>
      <c r="BB265" s="58" t="e">
        <f t="shared" si="239"/>
        <v>#VALUE!</v>
      </c>
      <c r="BC265" s="59" t="e">
        <f t="shared" si="240"/>
        <v>#VALUE!</v>
      </c>
      <c r="BD265" s="60" t="e">
        <f>IF(AND(BA265&lt;&gt;"",BC265&lt;&gt;""),VLOOKUP(BA265&amp;BC265,'No Eliminar'!$P$3:$Q$27,2,FALSE),"")</f>
        <v>#VALUE!</v>
      </c>
      <c r="BE265" s="45"/>
      <c r="BF265" s="47"/>
      <c r="BG265" s="47"/>
      <c r="BH265" s="47"/>
      <c r="BI265" s="47"/>
      <c r="BJ265" s="47"/>
      <c r="BK265" s="48"/>
      <c r="BL265" s="47"/>
    </row>
    <row r="266" spans="2:64" ht="50.25" thickTop="1" thickBot="1" x14ac:dyDescent="0.35">
      <c r="B266" s="42"/>
      <c r="C266" s="87" t="e">
        <f>VLOOKUP(B266,'No Eliminar'!B$3:D$18,2,FALSE)</f>
        <v>#N/A</v>
      </c>
      <c r="D266" s="87" t="e">
        <f>VLOOKUP(B266,'No Eliminar'!B$3:E$18,4,FALSE)</f>
        <v>#N/A</v>
      </c>
      <c r="E266" s="42"/>
      <c r="F266" s="134"/>
      <c r="G266" s="46"/>
      <c r="H266" s="43"/>
      <c r="I266" s="47"/>
      <c r="J266" s="47"/>
      <c r="K266" s="42"/>
      <c r="L266" s="43"/>
      <c r="M266" s="70" t="str">
        <f t="shared" si="242"/>
        <v>;</v>
      </c>
      <c r="N266" s="71" t="str">
        <f t="shared" si="243"/>
        <v/>
      </c>
      <c r="O266" s="72" t="s">
        <v>53</v>
      </c>
      <c r="P266" s="72" t="s">
        <v>53</v>
      </c>
      <c r="Q266" s="72" t="s">
        <v>53</v>
      </c>
      <c r="R266" s="72" t="s">
        <v>53</v>
      </c>
      <c r="S266" s="72" t="s">
        <v>53</v>
      </c>
      <c r="T266" s="72" t="s">
        <v>53</v>
      </c>
      <c r="U266" s="72" t="s">
        <v>53</v>
      </c>
      <c r="V266" s="72" t="s">
        <v>54</v>
      </c>
      <c r="W266" s="72" t="s">
        <v>54</v>
      </c>
      <c r="X266" s="72" t="s">
        <v>53</v>
      </c>
      <c r="Y266" s="72" t="s">
        <v>53</v>
      </c>
      <c r="Z266" s="72" t="s">
        <v>53</v>
      </c>
      <c r="AA266" s="72" t="s">
        <v>53</v>
      </c>
      <c r="AB266" s="72" t="s">
        <v>53</v>
      </c>
      <c r="AC266" s="72" t="s">
        <v>53</v>
      </c>
      <c r="AD266" s="72" t="s">
        <v>54</v>
      </c>
      <c r="AE266" s="72" t="s">
        <v>53</v>
      </c>
      <c r="AF266" s="72" t="s">
        <v>53</v>
      </c>
      <c r="AG266" s="72" t="s">
        <v>54</v>
      </c>
      <c r="AH266" s="44"/>
      <c r="AI266" s="43"/>
      <c r="AJ266" s="44"/>
      <c r="AK266" s="93" t="str">
        <f t="shared" si="241"/>
        <v>;</v>
      </c>
      <c r="AL266" s="75" t="str">
        <f t="shared" si="244"/>
        <v/>
      </c>
      <c r="AM266" s="55" t="e">
        <f>IF(AND(M266&lt;&gt;"",AK266&lt;&gt;""),VLOOKUP(M266&amp;AK266,'No Eliminar'!$P$3:$Q$27,2,FALSE),"")</f>
        <v>#N/A</v>
      </c>
      <c r="AN266" s="102"/>
      <c r="AO266" s="312"/>
      <c r="AP266" s="454"/>
      <c r="AQ266" s="56" t="str">
        <f t="shared" si="233"/>
        <v>Impacto</v>
      </c>
      <c r="AR266" s="45"/>
      <c r="AS266" s="54" t="str">
        <f t="shared" si="234"/>
        <v/>
      </c>
      <c r="AT266" s="45"/>
      <c r="AU266" s="54" t="str">
        <f t="shared" si="235"/>
        <v/>
      </c>
      <c r="AV266" s="58" t="e">
        <f t="shared" si="236"/>
        <v>#VALUE!</v>
      </c>
      <c r="AW266" s="45"/>
      <c r="AX266" s="45"/>
      <c r="AY266" s="45"/>
      <c r="AZ266" s="58" t="str">
        <f t="shared" si="237"/>
        <v/>
      </c>
      <c r="BA266" s="59" t="str">
        <f t="shared" si="238"/>
        <v>Muy Alta</v>
      </c>
      <c r="BB266" s="58" t="e">
        <f t="shared" si="239"/>
        <v>#VALUE!</v>
      </c>
      <c r="BC266" s="59" t="e">
        <f t="shared" si="240"/>
        <v>#VALUE!</v>
      </c>
      <c r="BD266" s="60" t="e">
        <f>IF(AND(BA266&lt;&gt;"",BC266&lt;&gt;""),VLOOKUP(BA266&amp;BC266,'No Eliminar'!$P$3:$Q$27,2,FALSE),"")</f>
        <v>#VALUE!</v>
      </c>
      <c r="BE266" s="45"/>
      <c r="BF266" s="47"/>
      <c r="BG266" s="47"/>
      <c r="BH266" s="47"/>
      <c r="BI266" s="47"/>
      <c r="BJ266" s="47"/>
      <c r="BK266" s="48"/>
      <c r="BL266" s="47"/>
    </row>
    <row r="267" spans="2:64" ht="50.25" thickTop="1" thickBot="1" x14ac:dyDescent="0.35">
      <c r="B267" s="42"/>
      <c r="C267" s="87" t="e">
        <f>VLOOKUP(B267,'No Eliminar'!B$3:D$18,2,FALSE)</f>
        <v>#N/A</v>
      </c>
      <c r="D267" s="87" t="e">
        <f>VLOOKUP(B267,'No Eliminar'!B$3:E$18,4,FALSE)</f>
        <v>#N/A</v>
      </c>
      <c r="E267" s="42"/>
      <c r="F267" s="134"/>
      <c r="G267" s="46"/>
      <c r="H267" s="43"/>
      <c r="I267" s="47"/>
      <c r="J267" s="47"/>
      <c r="K267" s="42"/>
      <c r="L267" s="43"/>
      <c r="M267" s="70" t="str">
        <f t="shared" si="242"/>
        <v>;</v>
      </c>
      <c r="N267" s="71" t="str">
        <f t="shared" si="243"/>
        <v/>
      </c>
      <c r="O267" s="72" t="s">
        <v>53</v>
      </c>
      <c r="P267" s="72" t="s">
        <v>53</v>
      </c>
      <c r="Q267" s="72" t="s">
        <v>53</v>
      </c>
      <c r="R267" s="72" t="s">
        <v>53</v>
      </c>
      <c r="S267" s="72" t="s">
        <v>53</v>
      </c>
      <c r="T267" s="72" t="s">
        <v>53</v>
      </c>
      <c r="U267" s="72" t="s">
        <v>53</v>
      </c>
      <c r="V267" s="72" t="s">
        <v>54</v>
      </c>
      <c r="W267" s="72" t="s">
        <v>54</v>
      </c>
      <c r="X267" s="72" t="s">
        <v>53</v>
      </c>
      <c r="Y267" s="72" t="s">
        <v>53</v>
      </c>
      <c r="Z267" s="72" t="s">
        <v>53</v>
      </c>
      <c r="AA267" s="72" t="s">
        <v>53</v>
      </c>
      <c r="AB267" s="72" t="s">
        <v>53</v>
      </c>
      <c r="AC267" s="72" t="s">
        <v>53</v>
      </c>
      <c r="AD267" s="72" t="s">
        <v>54</v>
      </c>
      <c r="AE267" s="72" t="s">
        <v>53</v>
      </c>
      <c r="AF267" s="72" t="s">
        <v>53</v>
      </c>
      <c r="AG267" s="72" t="s">
        <v>54</v>
      </c>
      <c r="AH267" s="44"/>
      <c r="AI267" s="43"/>
      <c r="AJ267" s="44"/>
      <c r="AK267" s="93" t="str">
        <f t="shared" si="241"/>
        <v>;</v>
      </c>
      <c r="AL267" s="75" t="str">
        <f t="shared" si="244"/>
        <v/>
      </c>
      <c r="AM267" s="55" t="e">
        <f>IF(AND(M267&lt;&gt;"",AK267&lt;&gt;""),VLOOKUP(M267&amp;AK267,'No Eliminar'!$P$3:$Q$27,2,FALSE),"")</f>
        <v>#N/A</v>
      </c>
      <c r="AN267" s="102"/>
      <c r="AO267" s="312"/>
      <c r="AP267" s="454"/>
      <c r="AQ267" s="56" t="str">
        <f t="shared" si="233"/>
        <v>Impacto</v>
      </c>
      <c r="AR267" s="45"/>
      <c r="AS267" s="54" t="str">
        <f t="shared" si="234"/>
        <v/>
      </c>
      <c r="AT267" s="45"/>
      <c r="AU267" s="54" t="str">
        <f t="shared" si="235"/>
        <v/>
      </c>
      <c r="AV267" s="58" t="e">
        <f t="shared" si="236"/>
        <v>#VALUE!</v>
      </c>
      <c r="AW267" s="45"/>
      <c r="AX267" s="45"/>
      <c r="AY267" s="45"/>
      <c r="AZ267" s="58" t="str">
        <f t="shared" si="237"/>
        <v/>
      </c>
      <c r="BA267" s="59" t="str">
        <f t="shared" si="238"/>
        <v>Muy Alta</v>
      </c>
      <c r="BB267" s="58" t="e">
        <f t="shared" si="239"/>
        <v>#VALUE!</v>
      </c>
      <c r="BC267" s="59" t="e">
        <f t="shared" si="240"/>
        <v>#VALUE!</v>
      </c>
      <c r="BD267" s="60" t="e">
        <f>IF(AND(BA267&lt;&gt;"",BC267&lt;&gt;""),VLOOKUP(BA267&amp;BC267,'No Eliminar'!$P$3:$Q$27,2,FALSE),"")</f>
        <v>#VALUE!</v>
      </c>
      <c r="BE267" s="45"/>
      <c r="BF267" s="47"/>
      <c r="BG267" s="47"/>
      <c r="BH267" s="47"/>
      <c r="BI267" s="47"/>
      <c r="BJ267" s="47"/>
      <c r="BK267" s="48"/>
      <c r="BL267" s="47"/>
    </row>
    <row r="268" spans="2:64" ht="50.25" thickTop="1" thickBot="1" x14ac:dyDescent="0.35">
      <c r="B268" s="42"/>
      <c r="C268" s="87" t="e">
        <f>VLOOKUP(B268,'No Eliminar'!B$3:D$18,2,FALSE)</f>
        <v>#N/A</v>
      </c>
      <c r="D268" s="87" t="e">
        <f>VLOOKUP(B268,'No Eliminar'!B$3:E$18,4,FALSE)</f>
        <v>#N/A</v>
      </c>
      <c r="E268" s="42"/>
      <c r="F268" s="134"/>
      <c r="G268" s="46"/>
      <c r="H268" s="43"/>
      <c r="I268" s="47"/>
      <c r="J268" s="47"/>
      <c r="K268" s="42"/>
      <c r="L268" s="43"/>
      <c r="M268" s="70" t="str">
        <f t="shared" si="242"/>
        <v>;</v>
      </c>
      <c r="N268" s="71" t="str">
        <f t="shared" si="243"/>
        <v/>
      </c>
      <c r="O268" s="72" t="s">
        <v>53</v>
      </c>
      <c r="P268" s="72" t="s">
        <v>53</v>
      </c>
      <c r="Q268" s="72" t="s">
        <v>53</v>
      </c>
      <c r="R268" s="72" t="s">
        <v>53</v>
      </c>
      <c r="S268" s="72" t="s">
        <v>53</v>
      </c>
      <c r="T268" s="72" t="s">
        <v>53</v>
      </c>
      <c r="U268" s="72" t="s">
        <v>53</v>
      </c>
      <c r="V268" s="72" t="s">
        <v>54</v>
      </c>
      <c r="W268" s="72" t="s">
        <v>54</v>
      </c>
      <c r="X268" s="72" t="s">
        <v>53</v>
      </c>
      <c r="Y268" s="72" t="s">
        <v>53</v>
      </c>
      <c r="Z268" s="72" t="s">
        <v>53</v>
      </c>
      <c r="AA268" s="72" t="s">
        <v>53</v>
      </c>
      <c r="AB268" s="72" t="s">
        <v>53</v>
      </c>
      <c r="AC268" s="72" t="s">
        <v>53</v>
      </c>
      <c r="AD268" s="72" t="s">
        <v>54</v>
      </c>
      <c r="AE268" s="72" t="s">
        <v>53</v>
      </c>
      <c r="AF268" s="72" t="s">
        <v>53</v>
      </c>
      <c r="AG268" s="72" t="s">
        <v>54</v>
      </c>
      <c r="AH268" s="44"/>
      <c r="AI268" s="43"/>
      <c r="AJ268" s="44"/>
      <c r="AK268" s="93" t="str">
        <f t="shared" si="241"/>
        <v>;</v>
      </c>
      <c r="AL268" s="75" t="str">
        <f t="shared" si="244"/>
        <v/>
      </c>
      <c r="AM268" s="55" t="e">
        <f>IF(AND(M268&lt;&gt;"",AK268&lt;&gt;""),VLOOKUP(M268&amp;AK268,'No Eliminar'!$P$3:$Q$27,2,FALSE),"")</f>
        <v>#N/A</v>
      </c>
      <c r="AN268" s="102"/>
      <c r="AO268" s="312"/>
      <c r="AP268" s="454"/>
      <c r="AQ268" s="56" t="str">
        <f t="shared" si="233"/>
        <v>Impacto</v>
      </c>
      <c r="AR268" s="45"/>
      <c r="AS268" s="54" t="str">
        <f t="shared" si="234"/>
        <v/>
      </c>
      <c r="AT268" s="45"/>
      <c r="AU268" s="54" t="str">
        <f t="shared" si="235"/>
        <v/>
      </c>
      <c r="AV268" s="58" t="e">
        <f t="shared" si="236"/>
        <v>#VALUE!</v>
      </c>
      <c r="AW268" s="45"/>
      <c r="AX268" s="45"/>
      <c r="AY268" s="45"/>
      <c r="AZ268" s="58" t="str">
        <f t="shared" si="237"/>
        <v/>
      </c>
      <c r="BA268" s="59" t="str">
        <f t="shared" si="238"/>
        <v>Muy Alta</v>
      </c>
      <c r="BB268" s="58" t="e">
        <f t="shared" si="239"/>
        <v>#VALUE!</v>
      </c>
      <c r="BC268" s="59" t="e">
        <f t="shared" si="240"/>
        <v>#VALUE!</v>
      </c>
      <c r="BD268" s="60" t="e">
        <f>IF(AND(BA268&lt;&gt;"",BC268&lt;&gt;""),VLOOKUP(BA268&amp;BC268,'No Eliminar'!$P$3:$Q$27,2,FALSE),"")</f>
        <v>#VALUE!</v>
      </c>
      <c r="BE268" s="45"/>
      <c r="BF268" s="47"/>
      <c r="BG268" s="47"/>
      <c r="BH268" s="47"/>
      <c r="BI268" s="47"/>
      <c r="BJ268" s="47"/>
      <c r="BK268" s="48"/>
      <c r="BL268" s="47"/>
    </row>
    <row r="269" spans="2:64" ht="50.25" thickTop="1" thickBot="1" x14ac:dyDescent="0.35">
      <c r="B269" s="42"/>
      <c r="C269" s="87" t="e">
        <f>VLOOKUP(B269,'No Eliminar'!B$3:D$18,2,FALSE)</f>
        <v>#N/A</v>
      </c>
      <c r="D269" s="87" t="e">
        <f>VLOOKUP(B269,'No Eliminar'!B$3:E$18,4,FALSE)</f>
        <v>#N/A</v>
      </c>
      <c r="E269" s="42"/>
      <c r="F269" s="134"/>
      <c r="G269" s="46"/>
      <c r="H269" s="43"/>
      <c r="I269" s="47"/>
      <c r="J269" s="47"/>
      <c r="K269" s="42"/>
      <c r="L269" s="43"/>
      <c r="M269" s="70" t="str">
        <f t="shared" si="242"/>
        <v>;</v>
      </c>
      <c r="N269" s="71" t="str">
        <f t="shared" si="243"/>
        <v/>
      </c>
      <c r="O269" s="72" t="s">
        <v>53</v>
      </c>
      <c r="P269" s="72" t="s">
        <v>53</v>
      </c>
      <c r="Q269" s="72" t="s">
        <v>53</v>
      </c>
      <c r="R269" s="72" t="s">
        <v>53</v>
      </c>
      <c r="S269" s="72" t="s">
        <v>53</v>
      </c>
      <c r="T269" s="72" t="s">
        <v>53</v>
      </c>
      <c r="U269" s="72" t="s">
        <v>53</v>
      </c>
      <c r="V269" s="72" t="s">
        <v>54</v>
      </c>
      <c r="W269" s="72" t="s">
        <v>54</v>
      </c>
      <c r="X269" s="72" t="s">
        <v>53</v>
      </c>
      <c r="Y269" s="72" t="s">
        <v>53</v>
      </c>
      <c r="Z269" s="72" t="s">
        <v>53</v>
      </c>
      <c r="AA269" s="72" t="s">
        <v>53</v>
      </c>
      <c r="AB269" s="72" t="s">
        <v>53</v>
      </c>
      <c r="AC269" s="72" t="s">
        <v>53</v>
      </c>
      <c r="AD269" s="72" t="s">
        <v>54</v>
      </c>
      <c r="AE269" s="72" t="s">
        <v>53</v>
      </c>
      <c r="AF269" s="72" t="s">
        <v>53</v>
      </c>
      <c r="AG269" s="72" t="s">
        <v>54</v>
      </c>
      <c r="AH269" s="44"/>
      <c r="AI269" s="43"/>
      <c r="AJ269" s="44"/>
      <c r="AK269" s="93" t="str">
        <f t="shared" si="241"/>
        <v>;</v>
      </c>
      <c r="AL269" s="75" t="str">
        <f t="shared" si="244"/>
        <v/>
      </c>
      <c r="AM269" s="55" t="e">
        <f>IF(AND(M269&lt;&gt;"",AK269&lt;&gt;""),VLOOKUP(M269&amp;AK269,'No Eliminar'!$P$3:$Q$27,2,FALSE),"")</f>
        <v>#N/A</v>
      </c>
      <c r="AN269" s="102"/>
      <c r="AO269" s="312"/>
      <c r="AP269" s="454"/>
      <c r="AQ269" s="56" t="str">
        <f t="shared" si="233"/>
        <v>Impacto</v>
      </c>
      <c r="AR269" s="45"/>
      <c r="AS269" s="54" t="str">
        <f t="shared" si="234"/>
        <v/>
      </c>
      <c r="AT269" s="45"/>
      <c r="AU269" s="54" t="str">
        <f t="shared" si="235"/>
        <v/>
      </c>
      <c r="AV269" s="58" t="e">
        <f t="shared" si="236"/>
        <v>#VALUE!</v>
      </c>
      <c r="AW269" s="45"/>
      <c r="AX269" s="45"/>
      <c r="AY269" s="45"/>
      <c r="AZ269" s="58" t="str">
        <f t="shared" si="237"/>
        <v/>
      </c>
      <c r="BA269" s="59" t="str">
        <f t="shared" si="238"/>
        <v>Muy Alta</v>
      </c>
      <c r="BB269" s="58" t="e">
        <f t="shared" si="239"/>
        <v>#VALUE!</v>
      </c>
      <c r="BC269" s="59" t="e">
        <f t="shared" si="240"/>
        <v>#VALUE!</v>
      </c>
      <c r="BD269" s="60" t="e">
        <f>IF(AND(BA269&lt;&gt;"",BC269&lt;&gt;""),VLOOKUP(BA269&amp;BC269,'No Eliminar'!$P$3:$Q$27,2,FALSE),"")</f>
        <v>#VALUE!</v>
      </c>
      <c r="BE269" s="45"/>
      <c r="BF269" s="47"/>
      <c r="BG269" s="47"/>
      <c r="BH269" s="47"/>
      <c r="BI269" s="47"/>
      <c r="BJ269" s="47"/>
      <c r="BK269" s="48"/>
      <c r="BL269" s="47"/>
    </row>
    <row r="270" spans="2:64" ht="50.25" thickTop="1" thickBot="1" x14ac:dyDescent="0.35">
      <c r="B270" s="42"/>
      <c r="C270" s="87" t="e">
        <f>VLOOKUP(B270,'No Eliminar'!B$3:D$18,2,FALSE)</f>
        <v>#N/A</v>
      </c>
      <c r="D270" s="87" t="e">
        <f>VLOOKUP(B270,'No Eliminar'!B$3:E$18,4,FALSE)</f>
        <v>#N/A</v>
      </c>
      <c r="E270" s="42"/>
      <c r="F270" s="134"/>
      <c r="G270" s="46"/>
      <c r="H270" s="43"/>
      <c r="I270" s="47"/>
      <c r="J270" s="47"/>
      <c r="K270" s="42"/>
      <c r="L270" s="43"/>
      <c r="M270" s="70" t="str">
        <f t="shared" si="242"/>
        <v>;</v>
      </c>
      <c r="N270" s="71" t="str">
        <f t="shared" si="243"/>
        <v/>
      </c>
      <c r="O270" s="72" t="s">
        <v>53</v>
      </c>
      <c r="P270" s="72" t="s">
        <v>53</v>
      </c>
      <c r="Q270" s="72" t="s">
        <v>53</v>
      </c>
      <c r="R270" s="72" t="s">
        <v>53</v>
      </c>
      <c r="S270" s="72" t="s">
        <v>53</v>
      </c>
      <c r="T270" s="72" t="s">
        <v>53</v>
      </c>
      <c r="U270" s="72" t="s">
        <v>53</v>
      </c>
      <c r="V270" s="72" t="s">
        <v>54</v>
      </c>
      <c r="W270" s="72" t="s">
        <v>54</v>
      </c>
      <c r="X270" s="72" t="s">
        <v>53</v>
      </c>
      <c r="Y270" s="72" t="s">
        <v>53</v>
      </c>
      <c r="Z270" s="72" t="s">
        <v>53</v>
      </c>
      <c r="AA270" s="72" t="s">
        <v>53</v>
      </c>
      <c r="AB270" s="72" t="s">
        <v>53</v>
      </c>
      <c r="AC270" s="72" t="s">
        <v>53</v>
      </c>
      <c r="AD270" s="72" t="s">
        <v>54</v>
      </c>
      <c r="AE270" s="72" t="s">
        <v>53</v>
      </c>
      <c r="AF270" s="72" t="s">
        <v>53</v>
      </c>
      <c r="AG270" s="72" t="s">
        <v>54</v>
      </c>
      <c r="AH270" s="44"/>
      <c r="AI270" s="43"/>
      <c r="AJ270" s="44"/>
      <c r="AK270" s="93" t="str">
        <f t="shared" si="241"/>
        <v>;</v>
      </c>
      <c r="AL270" s="75" t="str">
        <f t="shared" si="244"/>
        <v/>
      </c>
      <c r="AM270" s="55" t="e">
        <f>IF(AND(M270&lt;&gt;"",AK270&lt;&gt;""),VLOOKUP(M270&amp;AK270,'No Eliminar'!$P$3:$Q$27,2,FALSE),"")</f>
        <v>#N/A</v>
      </c>
      <c r="AN270" s="102"/>
      <c r="AO270" s="312"/>
      <c r="AP270" s="454"/>
      <c r="AQ270" s="56" t="str">
        <f t="shared" si="233"/>
        <v>Impacto</v>
      </c>
      <c r="AR270" s="45"/>
      <c r="AS270" s="54" t="str">
        <f t="shared" si="234"/>
        <v/>
      </c>
      <c r="AT270" s="45"/>
      <c r="AU270" s="54" t="str">
        <f t="shared" si="235"/>
        <v/>
      </c>
      <c r="AV270" s="58" t="e">
        <f t="shared" si="236"/>
        <v>#VALUE!</v>
      </c>
      <c r="AW270" s="45"/>
      <c r="AX270" s="45"/>
      <c r="AY270" s="45"/>
      <c r="AZ270" s="58" t="str">
        <f t="shared" si="237"/>
        <v/>
      </c>
      <c r="BA270" s="59" t="str">
        <f t="shared" si="238"/>
        <v>Muy Alta</v>
      </c>
      <c r="BB270" s="58" t="e">
        <f t="shared" si="239"/>
        <v>#VALUE!</v>
      </c>
      <c r="BC270" s="59" t="e">
        <f t="shared" si="240"/>
        <v>#VALUE!</v>
      </c>
      <c r="BD270" s="60" t="e">
        <f>IF(AND(BA270&lt;&gt;"",BC270&lt;&gt;""),VLOOKUP(BA270&amp;BC270,'No Eliminar'!$P$3:$Q$27,2,FALSE),"")</f>
        <v>#VALUE!</v>
      </c>
      <c r="BE270" s="45"/>
      <c r="BF270" s="47"/>
      <c r="BG270" s="47"/>
      <c r="BH270" s="47"/>
      <c r="BI270" s="47"/>
      <c r="BJ270" s="47"/>
      <c r="BK270" s="48"/>
      <c r="BL270" s="47"/>
    </row>
    <row r="271" spans="2:64" ht="50.25" thickTop="1" thickBot="1" x14ac:dyDescent="0.35">
      <c r="B271" s="42"/>
      <c r="C271" s="87" t="e">
        <f>VLOOKUP(B271,'No Eliminar'!B$3:D$18,2,FALSE)</f>
        <v>#N/A</v>
      </c>
      <c r="D271" s="87" t="e">
        <f>VLOOKUP(B271,'No Eliminar'!B$3:E$18,4,FALSE)</f>
        <v>#N/A</v>
      </c>
      <c r="E271" s="42"/>
      <c r="F271" s="134"/>
      <c r="G271" s="46"/>
      <c r="H271" s="43"/>
      <c r="I271" s="47"/>
      <c r="J271" s="47"/>
      <c r="K271" s="42"/>
      <c r="L271" s="43"/>
      <c r="M271" s="70" t="str">
        <f t="shared" si="242"/>
        <v>;</v>
      </c>
      <c r="N271" s="71" t="str">
        <f t="shared" si="243"/>
        <v/>
      </c>
      <c r="O271" s="72" t="s">
        <v>53</v>
      </c>
      <c r="P271" s="72" t="s">
        <v>53</v>
      </c>
      <c r="Q271" s="72" t="s">
        <v>53</v>
      </c>
      <c r="R271" s="72" t="s">
        <v>53</v>
      </c>
      <c r="S271" s="72" t="s">
        <v>53</v>
      </c>
      <c r="T271" s="72" t="s">
        <v>53</v>
      </c>
      <c r="U271" s="72" t="s">
        <v>53</v>
      </c>
      <c r="V271" s="72" t="s">
        <v>54</v>
      </c>
      <c r="W271" s="72" t="s">
        <v>54</v>
      </c>
      <c r="X271" s="72" t="s">
        <v>53</v>
      </c>
      <c r="Y271" s="72" t="s">
        <v>53</v>
      </c>
      <c r="Z271" s="72" t="s">
        <v>53</v>
      </c>
      <c r="AA271" s="72" t="s">
        <v>53</v>
      </c>
      <c r="AB271" s="72" t="s">
        <v>53</v>
      </c>
      <c r="AC271" s="72" t="s">
        <v>53</v>
      </c>
      <c r="AD271" s="72" t="s">
        <v>54</v>
      </c>
      <c r="AE271" s="72" t="s">
        <v>53</v>
      </c>
      <c r="AF271" s="72" t="s">
        <v>53</v>
      </c>
      <c r="AG271" s="72" t="s">
        <v>54</v>
      </c>
      <c r="AH271" s="44"/>
      <c r="AI271" s="43"/>
      <c r="AJ271" s="44"/>
      <c r="AK271" s="93" t="str">
        <f t="shared" si="241"/>
        <v>;</v>
      </c>
      <c r="AL271" s="75" t="str">
        <f t="shared" si="244"/>
        <v/>
      </c>
      <c r="AM271" s="55" t="e">
        <f>IF(AND(M271&lt;&gt;"",AK271&lt;&gt;""),VLOOKUP(M271&amp;AK271,'No Eliminar'!$P$3:$Q$27,2,FALSE),"")</f>
        <v>#N/A</v>
      </c>
      <c r="AN271" s="102"/>
      <c r="AO271" s="312"/>
      <c r="AP271" s="454"/>
      <c r="AQ271" s="56" t="str">
        <f t="shared" si="233"/>
        <v>Impacto</v>
      </c>
      <c r="AR271" s="45"/>
      <c r="AS271" s="54" t="str">
        <f t="shared" si="234"/>
        <v/>
      </c>
      <c r="AT271" s="45"/>
      <c r="AU271" s="54" t="str">
        <f t="shared" si="235"/>
        <v/>
      </c>
      <c r="AV271" s="58" t="e">
        <f t="shared" si="236"/>
        <v>#VALUE!</v>
      </c>
      <c r="AW271" s="45"/>
      <c r="AX271" s="45"/>
      <c r="AY271" s="45"/>
      <c r="AZ271" s="58" t="str">
        <f t="shared" si="237"/>
        <v/>
      </c>
      <c r="BA271" s="59" t="str">
        <f t="shared" si="238"/>
        <v>Muy Alta</v>
      </c>
      <c r="BB271" s="58" t="e">
        <f t="shared" si="239"/>
        <v>#VALUE!</v>
      </c>
      <c r="BC271" s="59" t="e">
        <f t="shared" si="240"/>
        <v>#VALUE!</v>
      </c>
      <c r="BD271" s="60" t="e">
        <f>IF(AND(BA271&lt;&gt;"",BC271&lt;&gt;""),VLOOKUP(BA271&amp;BC271,'No Eliminar'!$P$3:$Q$27,2,FALSE),"")</f>
        <v>#VALUE!</v>
      </c>
      <c r="BE271" s="45"/>
      <c r="BF271" s="47"/>
      <c r="BG271" s="47"/>
      <c r="BH271" s="47"/>
      <c r="BI271" s="47"/>
      <c r="BJ271" s="47"/>
      <c r="BK271" s="48"/>
      <c r="BL271" s="47"/>
    </row>
    <row r="272" spans="2:64" ht="50.25" thickTop="1" thickBot="1" x14ac:dyDescent="0.35">
      <c r="B272" s="42"/>
      <c r="C272" s="87" t="e">
        <f>VLOOKUP(B272,'No Eliminar'!B$3:D$18,2,FALSE)</f>
        <v>#N/A</v>
      </c>
      <c r="D272" s="87" t="e">
        <f>VLOOKUP(B272,'No Eliminar'!B$3:E$18,4,FALSE)</f>
        <v>#N/A</v>
      </c>
      <c r="E272" s="42"/>
      <c r="F272" s="134"/>
      <c r="G272" s="46"/>
      <c r="H272" s="43"/>
      <c r="I272" s="47"/>
      <c r="J272" s="47"/>
      <c r="K272" s="42"/>
      <c r="L272" s="43"/>
      <c r="M272" s="70" t="str">
        <f t="shared" si="242"/>
        <v>;</v>
      </c>
      <c r="N272" s="71" t="str">
        <f t="shared" si="243"/>
        <v/>
      </c>
      <c r="O272" s="72" t="s">
        <v>53</v>
      </c>
      <c r="P272" s="72" t="s">
        <v>53</v>
      </c>
      <c r="Q272" s="72" t="s">
        <v>53</v>
      </c>
      <c r="R272" s="72" t="s">
        <v>53</v>
      </c>
      <c r="S272" s="72" t="s">
        <v>53</v>
      </c>
      <c r="T272" s="72" t="s">
        <v>53</v>
      </c>
      <c r="U272" s="72" t="s">
        <v>53</v>
      </c>
      <c r="V272" s="72" t="s">
        <v>54</v>
      </c>
      <c r="W272" s="72" t="s">
        <v>54</v>
      </c>
      <c r="X272" s="72" t="s">
        <v>53</v>
      </c>
      <c r="Y272" s="72" t="s">
        <v>53</v>
      </c>
      <c r="Z272" s="72" t="s">
        <v>53</v>
      </c>
      <c r="AA272" s="72" t="s">
        <v>53</v>
      </c>
      <c r="AB272" s="72" t="s">
        <v>53</v>
      </c>
      <c r="AC272" s="72" t="s">
        <v>53</v>
      </c>
      <c r="AD272" s="72" t="s">
        <v>54</v>
      </c>
      <c r="AE272" s="72" t="s">
        <v>53</v>
      </c>
      <c r="AF272" s="72" t="s">
        <v>53</v>
      </c>
      <c r="AG272" s="72" t="s">
        <v>54</v>
      </c>
      <c r="AH272" s="44"/>
      <c r="AI272" s="43"/>
      <c r="AJ272" s="44"/>
      <c r="AK272" s="93" t="str">
        <f t="shared" si="241"/>
        <v>;</v>
      </c>
      <c r="AL272" s="75" t="str">
        <f t="shared" si="244"/>
        <v/>
      </c>
      <c r="AM272" s="55" t="e">
        <f>IF(AND(M272&lt;&gt;"",AK272&lt;&gt;""),VLOOKUP(M272&amp;AK272,'No Eliminar'!$P$3:$Q$27,2,FALSE),"")</f>
        <v>#N/A</v>
      </c>
      <c r="AN272" s="102"/>
      <c r="AO272" s="312"/>
      <c r="AP272" s="454"/>
      <c r="AQ272" s="56" t="str">
        <f t="shared" si="233"/>
        <v>Impacto</v>
      </c>
      <c r="AR272" s="45"/>
      <c r="AS272" s="54" t="str">
        <f t="shared" si="234"/>
        <v/>
      </c>
      <c r="AT272" s="45"/>
      <c r="AU272" s="54" t="str">
        <f t="shared" si="235"/>
        <v/>
      </c>
      <c r="AV272" s="58" t="e">
        <f t="shared" si="236"/>
        <v>#VALUE!</v>
      </c>
      <c r="AW272" s="45"/>
      <c r="AX272" s="45"/>
      <c r="AY272" s="45"/>
      <c r="AZ272" s="58" t="str">
        <f t="shared" si="237"/>
        <v/>
      </c>
      <c r="BA272" s="59" t="str">
        <f t="shared" si="238"/>
        <v>Muy Alta</v>
      </c>
      <c r="BB272" s="58" t="e">
        <f t="shared" si="239"/>
        <v>#VALUE!</v>
      </c>
      <c r="BC272" s="59" t="e">
        <f t="shared" si="240"/>
        <v>#VALUE!</v>
      </c>
      <c r="BD272" s="60" t="e">
        <f>IF(AND(BA272&lt;&gt;"",BC272&lt;&gt;""),VLOOKUP(BA272&amp;BC272,'No Eliminar'!$P$3:$Q$27,2,FALSE),"")</f>
        <v>#VALUE!</v>
      </c>
      <c r="BE272" s="45"/>
      <c r="BF272" s="47"/>
      <c r="BG272" s="47"/>
      <c r="BH272" s="47"/>
      <c r="BI272" s="47"/>
      <c r="BJ272" s="47"/>
      <c r="BK272" s="48"/>
      <c r="BL272" s="47"/>
    </row>
    <row r="273" spans="2:64" ht="50.25" thickTop="1" thickBot="1" x14ac:dyDescent="0.35">
      <c r="B273" s="42"/>
      <c r="C273" s="87" t="e">
        <f>VLOOKUP(B273,'No Eliminar'!B$3:D$18,2,FALSE)</f>
        <v>#N/A</v>
      </c>
      <c r="D273" s="87" t="e">
        <f>VLOOKUP(B273,'No Eliminar'!B$3:E$18,4,FALSE)</f>
        <v>#N/A</v>
      </c>
      <c r="E273" s="42"/>
      <c r="F273" s="134"/>
      <c r="G273" s="46"/>
      <c r="H273" s="43"/>
      <c r="I273" s="47"/>
      <c r="J273" s="47"/>
      <c r="K273" s="42"/>
      <c r="L273" s="43"/>
      <c r="M273" s="70" t="str">
        <f t="shared" si="242"/>
        <v>;</v>
      </c>
      <c r="N273" s="71" t="str">
        <f t="shared" si="243"/>
        <v/>
      </c>
      <c r="O273" s="72" t="s">
        <v>53</v>
      </c>
      <c r="P273" s="72" t="s">
        <v>53</v>
      </c>
      <c r="Q273" s="72" t="s">
        <v>53</v>
      </c>
      <c r="R273" s="72" t="s">
        <v>53</v>
      </c>
      <c r="S273" s="72" t="s">
        <v>53</v>
      </c>
      <c r="T273" s="72" t="s">
        <v>53</v>
      </c>
      <c r="U273" s="72" t="s">
        <v>53</v>
      </c>
      <c r="V273" s="72" t="s">
        <v>54</v>
      </c>
      <c r="W273" s="72" t="s">
        <v>54</v>
      </c>
      <c r="X273" s="72" t="s">
        <v>53</v>
      </c>
      <c r="Y273" s="72" t="s">
        <v>53</v>
      </c>
      <c r="Z273" s="72" t="s">
        <v>53</v>
      </c>
      <c r="AA273" s="72" t="s">
        <v>53</v>
      </c>
      <c r="AB273" s="72" t="s">
        <v>53</v>
      </c>
      <c r="AC273" s="72" t="s">
        <v>53</v>
      </c>
      <c r="AD273" s="72" t="s">
        <v>54</v>
      </c>
      <c r="AE273" s="72" t="s">
        <v>53</v>
      </c>
      <c r="AF273" s="72" t="s">
        <v>53</v>
      </c>
      <c r="AG273" s="72" t="s">
        <v>54</v>
      </c>
      <c r="AH273" s="44"/>
      <c r="AI273" s="43"/>
      <c r="AJ273" s="44"/>
      <c r="AK273" s="93" t="str">
        <f t="shared" si="241"/>
        <v>;</v>
      </c>
      <c r="AL273" s="75" t="str">
        <f t="shared" si="244"/>
        <v/>
      </c>
      <c r="AM273" s="55" t="e">
        <f>IF(AND(M273&lt;&gt;"",AK273&lt;&gt;""),VLOOKUP(M273&amp;AK273,'No Eliminar'!$P$3:$Q$27,2,FALSE),"")</f>
        <v>#N/A</v>
      </c>
      <c r="AN273" s="102"/>
      <c r="AO273" s="312"/>
      <c r="AP273" s="454"/>
      <c r="AQ273" s="56" t="str">
        <f t="shared" si="233"/>
        <v>Impacto</v>
      </c>
      <c r="AR273" s="45"/>
      <c r="AS273" s="54" t="str">
        <f t="shared" si="234"/>
        <v/>
      </c>
      <c r="AT273" s="45"/>
      <c r="AU273" s="54" t="str">
        <f t="shared" si="235"/>
        <v/>
      </c>
      <c r="AV273" s="58" t="e">
        <f t="shared" si="236"/>
        <v>#VALUE!</v>
      </c>
      <c r="AW273" s="45"/>
      <c r="AX273" s="45"/>
      <c r="AY273" s="45"/>
      <c r="AZ273" s="58" t="str">
        <f t="shared" si="237"/>
        <v/>
      </c>
      <c r="BA273" s="59" t="str">
        <f t="shared" si="238"/>
        <v>Muy Alta</v>
      </c>
      <c r="BB273" s="58" t="e">
        <f t="shared" si="239"/>
        <v>#VALUE!</v>
      </c>
      <c r="BC273" s="59" t="e">
        <f t="shared" si="240"/>
        <v>#VALUE!</v>
      </c>
      <c r="BD273" s="60" t="e">
        <f>IF(AND(BA273&lt;&gt;"",BC273&lt;&gt;""),VLOOKUP(BA273&amp;BC273,'No Eliminar'!$P$3:$Q$27,2,FALSE),"")</f>
        <v>#VALUE!</v>
      </c>
      <c r="BE273" s="45"/>
      <c r="BF273" s="47"/>
      <c r="BG273" s="47"/>
      <c r="BH273" s="47"/>
      <c r="BI273" s="47"/>
      <c r="BJ273" s="47"/>
      <c r="BK273" s="48"/>
      <c r="BL273" s="47"/>
    </row>
    <row r="274" spans="2:64" ht="50.25" thickTop="1" thickBot="1" x14ac:dyDescent="0.35">
      <c r="B274" s="42"/>
      <c r="C274" s="87" t="e">
        <f>VLOOKUP(B274,'No Eliminar'!B$3:D$18,2,FALSE)</f>
        <v>#N/A</v>
      </c>
      <c r="D274" s="87" t="e">
        <f>VLOOKUP(B274,'No Eliminar'!B$3:E$18,4,FALSE)</f>
        <v>#N/A</v>
      </c>
      <c r="E274" s="42"/>
      <c r="F274" s="134"/>
      <c r="G274" s="46"/>
      <c r="H274" s="43"/>
      <c r="I274" s="47"/>
      <c r="J274" s="47"/>
      <c r="K274" s="42"/>
      <c r="L274" s="43"/>
      <c r="M274" s="70" t="str">
        <f t="shared" si="242"/>
        <v>;</v>
      </c>
      <c r="N274" s="71" t="str">
        <f t="shared" si="243"/>
        <v/>
      </c>
      <c r="O274" s="72" t="s">
        <v>53</v>
      </c>
      <c r="P274" s="72" t="s">
        <v>53</v>
      </c>
      <c r="Q274" s="72" t="s">
        <v>53</v>
      </c>
      <c r="R274" s="72" t="s">
        <v>53</v>
      </c>
      <c r="S274" s="72" t="s">
        <v>53</v>
      </c>
      <c r="T274" s="72" t="s">
        <v>53</v>
      </c>
      <c r="U274" s="72" t="s">
        <v>53</v>
      </c>
      <c r="V274" s="72" t="s">
        <v>54</v>
      </c>
      <c r="W274" s="72" t="s">
        <v>54</v>
      </c>
      <c r="X274" s="72" t="s">
        <v>53</v>
      </c>
      <c r="Y274" s="72" t="s">
        <v>53</v>
      </c>
      <c r="Z274" s="72" t="s">
        <v>53</v>
      </c>
      <c r="AA274" s="72" t="s">
        <v>53</v>
      </c>
      <c r="AB274" s="72" t="s">
        <v>53</v>
      </c>
      <c r="AC274" s="72" t="s">
        <v>53</v>
      </c>
      <c r="AD274" s="72" t="s">
        <v>54</v>
      </c>
      <c r="AE274" s="72" t="s">
        <v>53</v>
      </c>
      <c r="AF274" s="72" t="s">
        <v>53</v>
      </c>
      <c r="AG274" s="72" t="s">
        <v>54</v>
      </c>
      <c r="AH274" s="44"/>
      <c r="AI274" s="43"/>
      <c r="AJ274" s="44"/>
      <c r="AK274" s="93" t="str">
        <f t="shared" si="241"/>
        <v>;</v>
      </c>
      <c r="AL274" s="75" t="str">
        <f t="shared" si="244"/>
        <v/>
      </c>
      <c r="AM274" s="55" t="e">
        <f>IF(AND(M274&lt;&gt;"",AK274&lt;&gt;""),VLOOKUP(M274&amp;AK274,'No Eliminar'!$P$3:$Q$27,2,FALSE),"")</f>
        <v>#N/A</v>
      </c>
      <c r="AN274" s="102"/>
      <c r="AO274" s="312"/>
      <c r="AP274" s="454"/>
      <c r="AQ274" s="56" t="str">
        <f t="shared" si="233"/>
        <v>Impacto</v>
      </c>
      <c r="AR274" s="45"/>
      <c r="AS274" s="54" t="str">
        <f t="shared" si="234"/>
        <v/>
      </c>
      <c r="AT274" s="45"/>
      <c r="AU274" s="54" t="str">
        <f t="shared" si="235"/>
        <v/>
      </c>
      <c r="AV274" s="58" t="e">
        <f t="shared" si="236"/>
        <v>#VALUE!</v>
      </c>
      <c r="AW274" s="45"/>
      <c r="AX274" s="45"/>
      <c r="AY274" s="45"/>
      <c r="AZ274" s="58" t="str">
        <f t="shared" si="237"/>
        <v/>
      </c>
      <c r="BA274" s="59" t="str">
        <f t="shared" si="238"/>
        <v>Muy Alta</v>
      </c>
      <c r="BB274" s="58" t="e">
        <f t="shared" si="239"/>
        <v>#VALUE!</v>
      </c>
      <c r="BC274" s="59" t="e">
        <f t="shared" si="240"/>
        <v>#VALUE!</v>
      </c>
      <c r="BD274" s="60" t="e">
        <f>IF(AND(BA274&lt;&gt;"",BC274&lt;&gt;""),VLOOKUP(BA274&amp;BC274,'No Eliminar'!$P$3:$Q$27,2,FALSE),"")</f>
        <v>#VALUE!</v>
      </c>
      <c r="BE274" s="45"/>
      <c r="BF274" s="47"/>
      <c r="BG274" s="47"/>
      <c r="BH274" s="47"/>
      <c r="BI274" s="47"/>
      <c r="BJ274" s="47"/>
      <c r="BK274" s="48"/>
      <c r="BL274" s="47"/>
    </row>
    <row r="275" spans="2:64" ht="50.25" thickTop="1" thickBot="1" x14ac:dyDescent="0.35">
      <c r="B275" s="42"/>
      <c r="C275" s="87" t="e">
        <f>VLOOKUP(B275,'No Eliminar'!B$3:D$18,2,FALSE)</f>
        <v>#N/A</v>
      </c>
      <c r="D275" s="87" t="e">
        <f>VLOOKUP(B275,'No Eliminar'!B$3:E$18,4,FALSE)</f>
        <v>#N/A</v>
      </c>
      <c r="E275" s="42"/>
      <c r="F275" s="134"/>
      <c r="G275" s="46"/>
      <c r="H275" s="43"/>
      <c r="I275" s="47"/>
      <c r="J275" s="47"/>
      <c r="K275" s="42"/>
      <c r="L275" s="43"/>
      <c r="M275" s="70" t="str">
        <f t="shared" si="242"/>
        <v>;</v>
      </c>
      <c r="N275" s="71" t="str">
        <f t="shared" si="243"/>
        <v/>
      </c>
      <c r="O275" s="72" t="s">
        <v>53</v>
      </c>
      <c r="P275" s="72" t="s">
        <v>53</v>
      </c>
      <c r="Q275" s="72" t="s">
        <v>53</v>
      </c>
      <c r="R275" s="72" t="s">
        <v>53</v>
      </c>
      <c r="S275" s="72" t="s">
        <v>53</v>
      </c>
      <c r="T275" s="72" t="s">
        <v>53</v>
      </c>
      <c r="U275" s="72" t="s">
        <v>53</v>
      </c>
      <c r="V275" s="72" t="s">
        <v>54</v>
      </c>
      <c r="W275" s="72" t="s">
        <v>54</v>
      </c>
      <c r="X275" s="72" t="s">
        <v>53</v>
      </c>
      <c r="Y275" s="72" t="s">
        <v>53</v>
      </c>
      <c r="Z275" s="72" t="s">
        <v>53</v>
      </c>
      <c r="AA275" s="72" t="s">
        <v>53</v>
      </c>
      <c r="AB275" s="72" t="s">
        <v>53</v>
      </c>
      <c r="AC275" s="72" t="s">
        <v>53</v>
      </c>
      <c r="AD275" s="72" t="s">
        <v>54</v>
      </c>
      <c r="AE275" s="72" t="s">
        <v>53</v>
      </c>
      <c r="AF275" s="72" t="s">
        <v>53</v>
      </c>
      <c r="AG275" s="72" t="s">
        <v>54</v>
      </c>
      <c r="AH275" s="44"/>
      <c r="AI275" s="43"/>
      <c r="AJ275" s="44"/>
      <c r="AK275" s="93" t="str">
        <f t="shared" si="241"/>
        <v>;</v>
      </c>
      <c r="AL275" s="75" t="str">
        <f t="shared" si="244"/>
        <v/>
      </c>
      <c r="AM275" s="55" t="e">
        <f>IF(AND(M275&lt;&gt;"",AK275&lt;&gt;""),VLOOKUP(M275&amp;AK275,'No Eliminar'!$P$3:$Q$27,2,FALSE),"")</f>
        <v>#N/A</v>
      </c>
      <c r="AN275" s="102"/>
      <c r="AO275" s="312"/>
      <c r="AP275" s="454"/>
      <c r="AQ275" s="56" t="str">
        <f t="shared" si="233"/>
        <v>Impacto</v>
      </c>
      <c r="AR275" s="45"/>
      <c r="AS275" s="54" t="str">
        <f t="shared" si="234"/>
        <v/>
      </c>
      <c r="AT275" s="45"/>
      <c r="AU275" s="54" t="str">
        <f t="shared" si="235"/>
        <v/>
      </c>
      <c r="AV275" s="58" t="e">
        <f t="shared" si="236"/>
        <v>#VALUE!</v>
      </c>
      <c r="AW275" s="45"/>
      <c r="AX275" s="45"/>
      <c r="AY275" s="45"/>
      <c r="AZ275" s="58" t="str">
        <f t="shared" si="237"/>
        <v/>
      </c>
      <c r="BA275" s="59" t="str">
        <f t="shared" si="238"/>
        <v>Muy Alta</v>
      </c>
      <c r="BB275" s="58" t="e">
        <f t="shared" si="239"/>
        <v>#VALUE!</v>
      </c>
      <c r="BC275" s="59" t="e">
        <f t="shared" si="240"/>
        <v>#VALUE!</v>
      </c>
      <c r="BD275" s="60" t="e">
        <f>IF(AND(BA275&lt;&gt;"",BC275&lt;&gt;""),VLOOKUP(BA275&amp;BC275,'No Eliminar'!$P$3:$Q$27,2,FALSE),"")</f>
        <v>#VALUE!</v>
      </c>
      <c r="BE275" s="45"/>
      <c r="BF275" s="47"/>
      <c r="BG275" s="47"/>
      <c r="BH275" s="47"/>
      <c r="BI275" s="47"/>
      <c r="BJ275" s="47"/>
      <c r="BK275" s="48"/>
      <c r="BL275" s="47"/>
    </row>
    <row r="276" spans="2:64" ht="50.25" thickTop="1" thickBot="1" x14ac:dyDescent="0.35">
      <c r="B276" s="42"/>
      <c r="C276" s="87" t="e">
        <f>VLOOKUP(B276,'No Eliminar'!B$3:D$18,2,FALSE)</f>
        <v>#N/A</v>
      </c>
      <c r="D276" s="87" t="e">
        <f>VLOOKUP(B276,'No Eliminar'!B$3:E$18,4,FALSE)</f>
        <v>#N/A</v>
      </c>
      <c r="E276" s="42"/>
      <c r="F276" s="134"/>
      <c r="G276" s="46"/>
      <c r="H276" s="43"/>
      <c r="I276" s="47"/>
      <c r="J276" s="47"/>
      <c r="K276" s="42"/>
      <c r="L276" s="43"/>
      <c r="M276" s="70" t="str">
        <f t="shared" si="242"/>
        <v>;</v>
      </c>
      <c r="N276" s="71" t="str">
        <f t="shared" si="243"/>
        <v/>
      </c>
      <c r="O276" s="72" t="s">
        <v>53</v>
      </c>
      <c r="P276" s="72" t="s">
        <v>53</v>
      </c>
      <c r="Q276" s="72" t="s">
        <v>53</v>
      </c>
      <c r="R276" s="72" t="s">
        <v>53</v>
      </c>
      <c r="S276" s="72" t="s">
        <v>53</v>
      </c>
      <c r="T276" s="72" t="s">
        <v>53</v>
      </c>
      <c r="U276" s="72" t="s">
        <v>53</v>
      </c>
      <c r="V276" s="72" t="s">
        <v>54</v>
      </c>
      <c r="W276" s="72" t="s">
        <v>54</v>
      </c>
      <c r="X276" s="72" t="s">
        <v>53</v>
      </c>
      <c r="Y276" s="72" t="s">
        <v>53</v>
      </c>
      <c r="Z276" s="72" t="s">
        <v>53</v>
      </c>
      <c r="AA276" s="72" t="s">
        <v>53</v>
      </c>
      <c r="AB276" s="72" t="s">
        <v>53</v>
      </c>
      <c r="AC276" s="72" t="s">
        <v>53</v>
      </c>
      <c r="AD276" s="72" t="s">
        <v>54</v>
      </c>
      <c r="AE276" s="72" t="s">
        <v>53</v>
      </c>
      <c r="AF276" s="72" t="s">
        <v>53</v>
      </c>
      <c r="AG276" s="72" t="s">
        <v>54</v>
      </c>
      <c r="AH276" s="44"/>
      <c r="AI276" s="43"/>
      <c r="AJ276" s="44"/>
      <c r="AK276" s="93" t="str">
        <f t="shared" si="241"/>
        <v>;</v>
      </c>
      <c r="AL276" s="75" t="str">
        <f t="shared" si="244"/>
        <v/>
      </c>
      <c r="AM276" s="55" t="e">
        <f>IF(AND(M276&lt;&gt;"",AK276&lt;&gt;""),VLOOKUP(M276&amp;AK276,'No Eliminar'!$P$3:$Q$27,2,FALSE),"")</f>
        <v>#N/A</v>
      </c>
      <c r="AN276" s="102"/>
      <c r="AO276" s="312"/>
      <c r="AP276" s="454"/>
      <c r="AQ276" s="56" t="str">
        <f t="shared" si="233"/>
        <v>Impacto</v>
      </c>
      <c r="AR276" s="45"/>
      <c r="AS276" s="54" t="str">
        <f t="shared" si="234"/>
        <v/>
      </c>
      <c r="AT276" s="45"/>
      <c r="AU276" s="54" t="str">
        <f t="shared" si="235"/>
        <v/>
      </c>
      <c r="AV276" s="58" t="e">
        <f t="shared" si="236"/>
        <v>#VALUE!</v>
      </c>
      <c r="AW276" s="45"/>
      <c r="AX276" s="45"/>
      <c r="AY276" s="45"/>
      <c r="AZ276" s="58" t="str">
        <f t="shared" si="237"/>
        <v/>
      </c>
      <c r="BA276" s="59" t="str">
        <f t="shared" si="238"/>
        <v>Muy Alta</v>
      </c>
      <c r="BB276" s="58" t="e">
        <f t="shared" si="239"/>
        <v>#VALUE!</v>
      </c>
      <c r="BC276" s="59" t="e">
        <f t="shared" si="240"/>
        <v>#VALUE!</v>
      </c>
      <c r="BD276" s="60" t="e">
        <f>IF(AND(BA276&lt;&gt;"",BC276&lt;&gt;""),VLOOKUP(BA276&amp;BC276,'No Eliminar'!$P$3:$Q$27,2,FALSE),"")</f>
        <v>#VALUE!</v>
      </c>
      <c r="BE276" s="45"/>
      <c r="BF276" s="47"/>
      <c r="BG276" s="47"/>
      <c r="BH276" s="47"/>
      <c r="BI276" s="47"/>
      <c r="BJ276" s="47"/>
      <c r="BK276" s="48"/>
      <c r="BL276" s="47"/>
    </row>
    <row r="277" spans="2:64" ht="50.25" thickTop="1" thickBot="1" x14ac:dyDescent="0.35">
      <c r="B277" s="42"/>
      <c r="C277" s="87" t="e">
        <f>VLOOKUP(B277,'No Eliminar'!B$3:D$18,2,FALSE)</f>
        <v>#N/A</v>
      </c>
      <c r="D277" s="87" t="e">
        <f>VLOOKUP(B277,'No Eliminar'!B$3:E$18,4,FALSE)</f>
        <v>#N/A</v>
      </c>
      <c r="E277" s="42"/>
      <c r="F277" s="134"/>
      <c r="G277" s="46"/>
      <c r="H277" s="43"/>
      <c r="I277" s="47"/>
      <c r="J277" s="47"/>
      <c r="K277" s="42"/>
      <c r="L277" s="43"/>
      <c r="M277" s="70" t="str">
        <f t="shared" si="242"/>
        <v>;</v>
      </c>
      <c r="N277" s="71" t="str">
        <f t="shared" si="243"/>
        <v/>
      </c>
      <c r="O277" s="72" t="s">
        <v>53</v>
      </c>
      <c r="P277" s="72" t="s">
        <v>53</v>
      </c>
      <c r="Q277" s="72" t="s">
        <v>53</v>
      </c>
      <c r="R277" s="72" t="s">
        <v>53</v>
      </c>
      <c r="S277" s="72" t="s">
        <v>53</v>
      </c>
      <c r="T277" s="72" t="s">
        <v>53</v>
      </c>
      <c r="U277" s="72" t="s">
        <v>53</v>
      </c>
      <c r="V277" s="72" t="s">
        <v>54</v>
      </c>
      <c r="W277" s="72" t="s">
        <v>54</v>
      </c>
      <c r="X277" s="72" t="s">
        <v>53</v>
      </c>
      <c r="Y277" s="72" t="s">
        <v>53</v>
      </c>
      <c r="Z277" s="72" t="s">
        <v>53</v>
      </c>
      <c r="AA277" s="72" t="s">
        <v>53</v>
      </c>
      <c r="AB277" s="72" t="s">
        <v>53</v>
      </c>
      <c r="AC277" s="72" t="s">
        <v>53</v>
      </c>
      <c r="AD277" s="72" t="s">
        <v>54</v>
      </c>
      <c r="AE277" s="72" t="s">
        <v>53</v>
      </c>
      <c r="AF277" s="72" t="s">
        <v>53</v>
      </c>
      <c r="AG277" s="72" t="s">
        <v>54</v>
      </c>
      <c r="AH277" s="44"/>
      <c r="AI277" s="43"/>
      <c r="AJ277" s="44"/>
      <c r="AK277" s="93" t="str">
        <f t="shared" si="241"/>
        <v>;</v>
      </c>
      <c r="AL277" s="75" t="str">
        <f t="shared" si="244"/>
        <v/>
      </c>
      <c r="AM277" s="55" t="e">
        <f>IF(AND(M277&lt;&gt;"",AK277&lt;&gt;""),VLOOKUP(M277&amp;AK277,'No Eliminar'!$P$3:$Q$27,2,FALSE),"")</f>
        <v>#N/A</v>
      </c>
      <c r="AN277" s="102"/>
      <c r="AO277" s="312"/>
      <c r="AP277" s="454"/>
      <c r="AQ277" s="56" t="str">
        <f t="shared" si="233"/>
        <v>Impacto</v>
      </c>
      <c r="AR277" s="45"/>
      <c r="AS277" s="54" t="str">
        <f t="shared" si="234"/>
        <v/>
      </c>
      <c r="AT277" s="45"/>
      <c r="AU277" s="54" t="str">
        <f t="shared" si="235"/>
        <v/>
      </c>
      <c r="AV277" s="58" t="e">
        <f t="shared" si="236"/>
        <v>#VALUE!</v>
      </c>
      <c r="AW277" s="45"/>
      <c r="AX277" s="45"/>
      <c r="AY277" s="45"/>
      <c r="AZ277" s="58" t="str">
        <f t="shared" si="237"/>
        <v/>
      </c>
      <c r="BA277" s="59" t="str">
        <f t="shared" si="238"/>
        <v>Muy Alta</v>
      </c>
      <c r="BB277" s="58" t="e">
        <f t="shared" si="239"/>
        <v>#VALUE!</v>
      </c>
      <c r="BC277" s="59" t="e">
        <f t="shared" si="240"/>
        <v>#VALUE!</v>
      </c>
      <c r="BD277" s="60" t="e">
        <f>IF(AND(BA277&lt;&gt;"",BC277&lt;&gt;""),VLOOKUP(BA277&amp;BC277,'No Eliminar'!$P$3:$Q$27,2,FALSE),"")</f>
        <v>#VALUE!</v>
      </c>
      <c r="BE277" s="45"/>
      <c r="BF277" s="47"/>
      <c r="BG277" s="47"/>
      <c r="BH277" s="47"/>
      <c r="BI277" s="47"/>
      <c r="BJ277" s="47"/>
      <c r="BK277" s="48"/>
      <c r="BL277" s="47"/>
    </row>
    <row r="278" spans="2:64" ht="50.25" thickTop="1" thickBot="1" x14ac:dyDescent="0.35">
      <c r="B278" s="42"/>
      <c r="C278" s="87" t="e">
        <f>VLOOKUP(B278,'No Eliminar'!B$3:D$18,2,FALSE)</f>
        <v>#N/A</v>
      </c>
      <c r="D278" s="87" t="e">
        <f>VLOOKUP(B278,'No Eliminar'!B$3:E$18,4,FALSE)</f>
        <v>#N/A</v>
      </c>
      <c r="E278" s="42"/>
      <c r="F278" s="134"/>
      <c r="G278" s="46"/>
      <c r="H278" s="43"/>
      <c r="I278" s="47"/>
      <c r="J278" s="47"/>
      <c r="K278" s="42"/>
      <c r="L278" s="43"/>
      <c r="M278" s="70" t="str">
        <f t="shared" si="242"/>
        <v>;</v>
      </c>
      <c r="N278" s="71" t="str">
        <f t="shared" si="243"/>
        <v/>
      </c>
      <c r="O278" s="72" t="s">
        <v>53</v>
      </c>
      <c r="P278" s="72" t="s">
        <v>53</v>
      </c>
      <c r="Q278" s="72" t="s">
        <v>53</v>
      </c>
      <c r="R278" s="72" t="s">
        <v>53</v>
      </c>
      <c r="S278" s="72" t="s">
        <v>53</v>
      </c>
      <c r="T278" s="72" t="s">
        <v>53</v>
      </c>
      <c r="U278" s="72" t="s">
        <v>53</v>
      </c>
      <c r="V278" s="72" t="s">
        <v>54</v>
      </c>
      <c r="W278" s="72" t="s">
        <v>54</v>
      </c>
      <c r="X278" s="72" t="s">
        <v>53</v>
      </c>
      <c r="Y278" s="72" t="s">
        <v>53</v>
      </c>
      <c r="Z278" s="72" t="s">
        <v>53</v>
      </c>
      <c r="AA278" s="72" t="s">
        <v>53</v>
      </c>
      <c r="AB278" s="72" t="s">
        <v>53</v>
      </c>
      <c r="AC278" s="72" t="s">
        <v>53</v>
      </c>
      <c r="AD278" s="72" t="s">
        <v>54</v>
      </c>
      <c r="AE278" s="72" t="s">
        <v>53</v>
      </c>
      <c r="AF278" s="72" t="s">
        <v>53</v>
      </c>
      <c r="AG278" s="72" t="s">
        <v>54</v>
      </c>
      <c r="AH278" s="44"/>
      <c r="AI278" s="43"/>
      <c r="AJ278" s="44"/>
      <c r="AK278" s="93" t="str">
        <f t="shared" si="241"/>
        <v>;</v>
      </c>
      <c r="AL278" s="75" t="str">
        <f t="shared" si="244"/>
        <v/>
      </c>
      <c r="AM278" s="55" t="e">
        <f>IF(AND(M278&lt;&gt;"",AK278&lt;&gt;""),VLOOKUP(M278&amp;AK278,'No Eliminar'!$P$3:$Q$27,2,FALSE),"")</f>
        <v>#N/A</v>
      </c>
      <c r="AN278" s="102"/>
      <c r="AO278" s="312"/>
      <c r="AP278" s="454"/>
      <c r="AQ278" s="56" t="str">
        <f t="shared" si="233"/>
        <v>Impacto</v>
      </c>
      <c r="AR278" s="45"/>
      <c r="AS278" s="54" t="str">
        <f t="shared" si="234"/>
        <v/>
      </c>
      <c r="AT278" s="45"/>
      <c r="AU278" s="54" t="str">
        <f t="shared" si="235"/>
        <v/>
      </c>
      <c r="AV278" s="58" t="e">
        <f t="shared" si="236"/>
        <v>#VALUE!</v>
      </c>
      <c r="AW278" s="45"/>
      <c r="AX278" s="45"/>
      <c r="AY278" s="45"/>
      <c r="AZ278" s="58" t="str">
        <f t="shared" si="237"/>
        <v/>
      </c>
      <c r="BA278" s="59" t="str">
        <f t="shared" si="238"/>
        <v>Muy Alta</v>
      </c>
      <c r="BB278" s="58" t="e">
        <f t="shared" si="239"/>
        <v>#VALUE!</v>
      </c>
      <c r="BC278" s="59" t="e">
        <f t="shared" si="240"/>
        <v>#VALUE!</v>
      </c>
      <c r="BD278" s="60" t="e">
        <f>IF(AND(BA278&lt;&gt;"",BC278&lt;&gt;""),VLOOKUP(BA278&amp;BC278,'No Eliminar'!$P$3:$Q$27,2,FALSE),"")</f>
        <v>#VALUE!</v>
      </c>
      <c r="BE278" s="45"/>
      <c r="BF278" s="47"/>
      <c r="BG278" s="47"/>
      <c r="BH278" s="47"/>
      <c r="BI278" s="47"/>
      <c r="BJ278" s="47"/>
      <c r="BK278" s="48"/>
      <c r="BL278" s="47"/>
    </row>
    <row r="279" spans="2:64" ht="50.25" thickTop="1" thickBot="1" x14ac:dyDescent="0.35">
      <c r="B279" s="42"/>
      <c r="C279" s="87" t="e">
        <f>VLOOKUP(B279,'No Eliminar'!B$3:D$18,2,FALSE)</f>
        <v>#N/A</v>
      </c>
      <c r="D279" s="87" t="e">
        <f>VLOOKUP(B279,'No Eliminar'!B$3:E$18,4,FALSE)</f>
        <v>#N/A</v>
      </c>
      <c r="E279" s="42"/>
      <c r="F279" s="134"/>
      <c r="G279" s="46"/>
      <c r="H279" s="43"/>
      <c r="I279" s="47"/>
      <c r="J279" s="47"/>
      <c r="K279" s="42"/>
      <c r="L279" s="43"/>
      <c r="M279" s="70" t="str">
        <f t="shared" si="242"/>
        <v>;</v>
      </c>
      <c r="N279" s="71" t="str">
        <f t="shared" si="243"/>
        <v/>
      </c>
      <c r="O279" s="72" t="s">
        <v>53</v>
      </c>
      <c r="P279" s="72" t="s">
        <v>53</v>
      </c>
      <c r="Q279" s="72" t="s">
        <v>53</v>
      </c>
      <c r="R279" s="72" t="s">
        <v>53</v>
      </c>
      <c r="S279" s="72" t="s">
        <v>53</v>
      </c>
      <c r="T279" s="72" t="s">
        <v>53</v>
      </c>
      <c r="U279" s="72" t="s">
        <v>53</v>
      </c>
      <c r="V279" s="72" t="s">
        <v>54</v>
      </c>
      <c r="W279" s="72" t="s">
        <v>54</v>
      </c>
      <c r="X279" s="72" t="s">
        <v>53</v>
      </c>
      <c r="Y279" s="72" t="s">
        <v>53</v>
      </c>
      <c r="Z279" s="72" t="s">
        <v>53</v>
      </c>
      <c r="AA279" s="72" t="s">
        <v>53</v>
      </c>
      <c r="AB279" s="72" t="s">
        <v>53</v>
      </c>
      <c r="AC279" s="72" t="s">
        <v>53</v>
      </c>
      <c r="AD279" s="72" t="s">
        <v>54</v>
      </c>
      <c r="AE279" s="72" t="s">
        <v>53</v>
      </c>
      <c r="AF279" s="72" t="s">
        <v>53</v>
      </c>
      <c r="AG279" s="72" t="s">
        <v>54</v>
      </c>
      <c r="AH279" s="44"/>
      <c r="AI279" s="43"/>
      <c r="AJ279" s="44"/>
      <c r="AK279" s="93" t="str">
        <f t="shared" si="241"/>
        <v>;</v>
      </c>
      <c r="AL279" s="75" t="str">
        <f t="shared" si="244"/>
        <v/>
      </c>
      <c r="AM279" s="55" t="e">
        <f>IF(AND(M279&lt;&gt;"",AK279&lt;&gt;""),VLOOKUP(M279&amp;AK279,'No Eliminar'!$P$3:$Q$27,2,FALSE),"")</f>
        <v>#N/A</v>
      </c>
      <c r="AN279" s="102"/>
      <c r="AO279" s="312"/>
      <c r="AP279" s="454"/>
      <c r="AQ279" s="56" t="str">
        <f t="shared" si="233"/>
        <v>Impacto</v>
      </c>
      <c r="AR279" s="45"/>
      <c r="AS279" s="54" t="str">
        <f t="shared" si="234"/>
        <v/>
      </c>
      <c r="AT279" s="45"/>
      <c r="AU279" s="54" t="str">
        <f t="shared" si="235"/>
        <v/>
      </c>
      <c r="AV279" s="58" t="e">
        <f t="shared" si="236"/>
        <v>#VALUE!</v>
      </c>
      <c r="AW279" s="45"/>
      <c r="AX279" s="45"/>
      <c r="AY279" s="45"/>
      <c r="AZ279" s="58" t="str">
        <f t="shared" si="237"/>
        <v/>
      </c>
      <c r="BA279" s="59" t="str">
        <f t="shared" si="238"/>
        <v>Muy Alta</v>
      </c>
      <c r="BB279" s="58" t="e">
        <f t="shared" si="239"/>
        <v>#VALUE!</v>
      </c>
      <c r="BC279" s="59" t="e">
        <f t="shared" si="240"/>
        <v>#VALUE!</v>
      </c>
      <c r="BD279" s="60" t="e">
        <f>IF(AND(BA279&lt;&gt;"",BC279&lt;&gt;""),VLOOKUP(BA279&amp;BC279,'No Eliminar'!$P$3:$Q$27,2,FALSE),"")</f>
        <v>#VALUE!</v>
      </c>
      <c r="BE279" s="45"/>
      <c r="BF279" s="47"/>
      <c r="BG279" s="47"/>
      <c r="BH279" s="47"/>
      <c r="BI279" s="47"/>
      <c r="BJ279" s="47"/>
      <c r="BK279" s="48"/>
      <c r="BL279" s="47"/>
    </row>
    <row r="280" spans="2:64" ht="50.25" thickTop="1" thickBot="1" x14ac:dyDescent="0.35">
      <c r="B280" s="42"/>
      <c r="C280" s="87" t="e">
        <f>VLOOKUP(B280,'No Eliminar'!B$3:D$18,2,FALSE)</f>
        <v>#N/A</v>
      </c>
      <c r="D280" s="87" t="e">
        <f>VLOOKUP(B280,'No Eliminar'!B$3:E$18,4,FALSE)</f>
        <v>#N/A</v>
      </c>
      <c r="E280" s="42"/>
      <c r="F280" s="134"/>
      <c r="G280" s="46"/>
      <c r="H280" s="43"/>
      <c r="I280" s="47"/>
      <c r="J280" s="47"/>
      <c r="K280" s="42"/>
      <c r="L280" s="43"/>
      <c r="M280" s="70" t="str">
        <f t="shared" si="242"/>
        <v>;</v>
      </c>
      <c r="N280" s="71" t="str">
        <f t="shared" si="243"/>
        <v/>
      </c>
      <c r="O280" s="72" t="s">
        <v>53</v>
      </c>
      <c r="P280" s="72" t="s">
        <v>53</v>
      </c>
      <c r="Q280" s="72" t="s">
        <v>53</v>
      </c>
      <c r="R280" s="72" t="s">
        <v>53</v>
      </c>
      <c r="S280" s="72" t="s">
        <v>53</v>
      </c>
      <c r="T280" s="72" t="s">
        <v>53</v>
      </c>
      <c r="U280" s="72" t="s">
        <v>53</v>
      </c>
      <c r="V280" s="72" t="s">
        <v>54</v>
      </c>
      <c r="W280" s="72" t="s">
        <v>54</v>
      </c>
      <c r="X280" s="72" t="s">
        <v>53</v>
      </c>
      <c r="Y280" s="72" t="s">
        <v>53</v>
      </c>
      <c r="Z280" s="72" t="s">
        <v>53</v>
      </c>
      <c r="AA280" s="72" t="s">
        <v>53</v>
      </c>
      <c r="AB280" s="72" t="s">
        <v>53</v>
      </c>
      <c r="AC280" s="72" t="s">
        <v>53</v>
      </c>
      <c r="AD280" s="72" t="s">
        <v>54</v>
      </c>
      <c r="AE280" s="72" t="s">
        <v>53</v>
      </c>
      <c r="AF280" s="72" t="s">
        <v>53</v>
      </c>
      <c r="AG280" s="72" t="s">
        <v>54</v>
      </c>
      <c r="AH280" s="44"/>
      <c r="AI280" s="43"/>
      <c r="AJ280" s="44"/>
      <c r="AK280" s="93" t="str">
        <f t="shared" si="241"/>
        <v>;</v>
      </c>
      <c r="AL280" s="75" t="str">
        <f t="shared" si="244"/>
        <v/>
      </c>
      <c r="AM280" s="55" t="e">
        <f>IF(AND(M280&lt;&gt;"",AK280&lt;&gt;""),VLOOKUP(M280&amp;AK280,'No Eliminar'!$P$3:$Q$27,2,FALSE),"")</f>
        <v>#N/A</v>
      </c>
      <c r="AN280" s="102"/>
      <c r="AO280" s="312"/>
      <c r="AP280" s="454"/>
      <c r="AQ280" s="56" t="str">
        <f t="shared" si="233"/>
        <v>Impacto</v>
      </c>
      <c r="AR280" s="45"/>
      <c r="AS280" s="54" t="str">
        <f t="shared" si="234"/>
        <v/>
      </c>
      <c r="AT280" s="45"/>
      <c r="AU280" s="54" t="str">
        <f t="shared" si="235"/>
        <v/>
      </c>
      <c r="AV280" s="58" t="e">
        <f t="shared" si="236"/>
        <v>#VALUE!</v>
      </c>
      <c r="AW280" s="45"/>
      <c r="AX280" s="45"/>
      <c r="AY280" s="45"/>
      <c r="AZ280" s="58" t="str">
        <f t="shared" si="237"/>
        <v/>
      </c>
      <c r="BA280" s="59" t="str">
        <f t="shared" si="238"/>
        <v>Muy Alta</v>
      </c>
      <c r="BB280" s="58" t="e">
        <f t="shared" si="239"/>
        <v>#VALUE!</v>
      </c>
      <c r="BC280" s="59" t="e">
        <f t="shared" si="240"/>
        <v>#VALUE!</v>
      </c>
      <c r="BD280" s="60" t="e">
        <f>IF(AND(BA280&lt;&gt;"",BC280&lt;&gt;""),VLOOKUP(BA280&amp;BC280,'No Eliminar'!$P$3:$Q$27,2,FALSE),"")</f>
        <v>#VALUE!</v>
      </c>
      <c r="BE280" s="45"/>
      <c r="BF280" s="47"/>
      <c r="BG280" s="47"/>
      <c r="BH280" s="47"/>
      <c r="BI280" s="47"/>
      <c r="BJ280" s="47"/>
      <c r="BK280" s="48"/>
      <c r="BL280" s="47"/>
    </row>
    <row r="281" spans="2:64" ht="50.25" thickTop="1" thickBot="1" x14ac:dyDescent="0.35">
      <c r="B281" s="42"/>
      <c r="C281" s="87" t="e">
        <f>VLOOKUP(B281,'No Eliminar'!B$3:D$18,2,FALSE)</f>
        <v>#N/A</v>
      </c>
      <c r="D281" s="87" t="e">
        <f>VLOOKUP(B281,'No Eliminar'!B$3:E$18,4,FALSE)</f>
        <v>#N/A</v>
      </c>
      <c r="E281" s="42"/>
      <c r="F281" s="134"/>
      <c r="G281" s="46"/>
      <c r="H281" s="43"/>
      <c r="I281" s="47"/>
      <c r="J281" s="47"/>
      <c r="K281" s="42"/>
      <c r="L281" s="43"/>
      <c r="M281" s="70" t="str">
        <f t="shared" si="242"/>
        <v>;</v>
      </c>
      <c r="N281" s="71" t="str">
        <f t="shared" si="243"/>
        <v/>
      </c>
      <c r="O281" s="72" t="s">
        <v>53</v>
      </c>
      <c r="P281" s="72" t="s">
        <v>53</v>
      </c>
      <c r="Q281" s="72" t="s">
        <v>53</v>
      </c>
      <c r="R281" s="72" t="s">
        <v>53</v>
      </c>
      <c r="S281" s="72" t="s">
        <v>53</v>
      </c>
      <c r="T281" s="72" t="s">
        <v>53</v>
      </c>
      <c r="U281" s="72" t="s">
        <v>53</v>
      </c>
      <c r="V281" s="72" t="s">
        <v>54</v>
      </c>
      <c r="W281" s="72" t="s">
        <v>54</v>
      </c>
      <c r="X281" s="72" t="s">
        <v>53</v>
      </c>
      <c r="Y281" s="72" t="s">
        <v>53</v>
      </c>
      <c r="Z281" s="72" t="s">
        <v>53</v>
      </c>
      <c r="AA281" s="72" t="s">
        <v>53</v>
      </c>
      <c r="AB281" s="72" t="s">
        <v>53</v>
      </c>
      <c r="AC281" s="72" t="s">
        <v>53</v>
      </c>
      <c r="AD281" s="72" t="s">
        <v>54</v>
      </c>
      <c r="AE281" s="72" t="s">
        <v>53</v>
      </c>
      <c r="AF281" s="72" t="s">
        <v>53</v>
      </c>
      <c r="AG281" s="72" t="s">
        <v>54</v>
      </c>
      <c r="AH281" s="44"/>
      <c r="AI281" s="43"/>
      <c r="AJ281" s="44"/>
      <c r="AK281" s="93" t="str">
        <f t="shared" si="241"/>
        <v>;</v>
      </c>
      <c r="AL281" s="75" t="str">
        <f t="shared" si="244"/>
        <v/>
      </c>
      <c r="AM281" s="55" t="e">
        <f>IF(AND(M281&lt;&gt;"",AK281&lt;&gt;""),VLOOKUP(M281&amp;AK281,'No Eliminar'!$P$3:$Q$27,2,FALSE),"")</f>
        <v>#N/A</v>
      </c>
      <c r="AN281" s="102"/>
      <c r="AO281" s="312"/>
      <c r="AP281" s="454"/>
      <c r="AQ281" s="56" t="str">
        <f t="shared" si="233"/>
        <v>Impacto</v>
      </c>
      <c r="AR281" s="45"/>
      <c r="AS281" s="54" t="str">
        <f t="shared" si="234"/>
        <v/>
      </c>
      <c r="AT281" s="45"/>
      <c r="AU281" s="54" t="str">
        <f t="shared" si="235"/>
        <v/>
      </c>
      <c r="AV281" s="58" t="e">
        <f t="shared" si="236"/>
        <v>#VALUE!</v>
      </c>
      <c r="AW281" s="45"/>
      <c r="AX281" s="45"/>
      <c r="AY281" s="45"/>
      <c r="AZ281" s="58" t="str">
        <f t="shared" si="237"/>
        <v/>
      </c>
      <c r="BA281" s="59" t="str">
        <f t="shared" si="238"/>
        <v>Muy Alta</v>
      </c>
      <c r="BB281" s="58" t="e">
        <f t="shared" si="239"/>
        <v>#VALUE!</v>
      </c>
      <c r="BC281" s="59" t="e">
        <f t="shared" si="240"/>
        <v>#VALUE!</v>
      </c>
      <c r="BD281" s="60" t="e">
        <f>IF(AND(BA281&lt;&gt;"",BC281&lt;&gt;""),VLOOKUP(BA281&amp;BC281,'No Eliminar'!$P$3:$Q$27,2,FALSE),"")</f>
        <v>#VALUE!</v>
      </c>
      <c r="BE281" s="45"/>
      <c r="BF281" s="47"/>
      <c r="BG281" s="47"/>
      <c r="BH281" s="47"/>
      <c r="BI281" s="47"/>
      <c r="BJ281" s="47"/>
      <c r="BK281" s="48"/>
      <c r="BL281" s="47"/>
    </row>
    <row r="282" spans="2:64" ht="50.25" thickTop="1" thickBot="1" x14ac:dyDescent="0.35">
      <c r="B282" s="42"/>
      <c r="C282" s="87" t="e">
        <f>VLOOKUP(B282,'No Eliminar'!B$3:D$18,2,FALSE)</f>
        <v>#N/A</v>
      </c>
      <c r="D282" s="87" t="e">
        <f>VLOOKUP(B282,'No Eliminar'!B$3:E$18,4,FALSE)</f>
        <v>#N/A</v>
      </c>
      <c r="E282" s="42"/>
      <c r="F282" s="134"/>
      <c r="G282" s="46"/>
      <c r="H282" s="43"/>
      <c r="I282" s="47"/>
      <c r="J282" s="47"/>
      <c r="K282" s="42"/>
      <c r="L282" s="43"/>
      <c r="M282" s="70" t="str">
        <f t="shared" si="242"/>
        <v>;</v>
      </c>
      <c r="N282" s="71" t="str">
        <f t="shared" si="243"/>
        <v/>
      </c>
      <c r="O282" s="72" t="s">
        <v>53</v>
      </c>
      <c r="P282" s="72" t="s">
        <v>53</v>
      </c>
      <c r="Q282" s="72" t="s">
        <v>53</v>
      </c>
      <c r="R282" s="72" t="s">
        <v>53</v>
      </c>
      <c r="S282" s="72" t="s">
        <v>53</v>
      </c>
      <c r="T282" s="72" t="s">
        <v>53</v>
      </c>
      <c r="U282" s="72" t="s">
        <v>53</v>
      </c>
      <c r="V282" s="72" t="s">
        <v>54</v>
      </c>
      <c r="W282" s="72" t="s">
        <v>54</v>
      </c>
      <c r="X282" s="72" t="s">
        <v>53</v>
      </c>
      <c r="Y282" s="72" t="s">
        <v>53</v>
      </c>
      <c r="Z282" s="72" t="s">
        <v>53</v>
      </c>
      <c r="AA282" s="72" t="s">
        <v>53</v>
      </c>
      <c r="AB282" s="72" t="s">
        <v>53</v>
      </c>
      <c r="AC282" s="72" t="s">
        <v>53</v>
      </c>
      <c r="AD282" s="72" t="s">
        <v>54</v>
      </c>
      <c r="AE282" s="72" t="s">
        <v>53</v>
      </c>
      <c r="AF282" s="72" t="s">
        <v>53</v>
      </c>
      <c r="AG282" s="72" t="s">
        <v>54</v>
      </c>
      <c r="AH282" s="44"/>
      <c r="AI282" s="43"/>
      <c r="AJ282" s="44"/>
      <c r="AK282" s="93" t="str">
        <f t="shared" si="241"/>
        <v>;</v>
      </c>
      <c r="AL282" s="75" t="str">
        <f t="shared" si="244"/>
        <v/>
      </c>
      <c r="AM282" s="55" t="e">
        <f>IF(AND(M282&lt;&gt;"",AK282&lt;&gt;""),VLOOKUP(M282&amp;AK282,'No Eliminar'!$P$3:$Q$27,2,FALSE),"")</f>
        <v>#N/A</v>
      </c>
      <c r="AN282" s="102"/>
      <c r="AO282" s="312"/>
      <c r="AP282" s="454"/>
      <c r="AQ282" s="56" t="str">
        <f t="shared" si="233"/>
        <v>Impacto</v>
      </c>
      <c r="AR282" s="45"/>
      <c r="AS282" s="54" t="str">
        <f t="shared" si="234"/>
        <v/>
      </c>
      <c r="AT282" s="45"/>
      <c r="AU282" s="54" t="str">
        <f t="shared" si="235"/>
        <v/>
      </c>
      <c r="AV282" s="58" t="e">
        <f t="shared" si="236"/>
        <v>#VALUE!</v>
      </c>
      <c r="AW282" s="45"/>
      <c r="AX282" s="45"/>
      <c r="AY282" s="45"/>
      <c r="AZ282" s="58" t="str">
        <f t="shared" si="237"/>
        <v/>
      </c>
      <c r="BA282" s="59" t="str">
        <f t="shared" si="238"/>
        <v>Muy Alta</v>
      </c>
      <c r="BB282" s="58" t="e">
        <f t="shared" si="239"/>
        <v>#VALUE!</v>
      </c>
      <c r="BC282" s="59" t="e">
        <f t="shared" si="240"/>
        <v>#VALUE!</v>
      </c>
      <c r="BD282" s="60" t="e">
        <f>IF(AND(BA282&lt;&gt;"",BC282&lt;&gt;""),VLOOKUP(BA282&amp;BC282,'No Eliminar'!$P$3:$Q$27,2,FALSE),"")</f>
        <v>#VALUE!</v>
      </c>
      <c r="BE282" s="45"/>
      <c r="BF282" s="47"/>
      <c r="BG282" s="47"/>
      <c r="BH282" s="47"/>
      <c r="BI282" s="47"/>
      <c r="BJ282" s="47"/>
      <c r="BK282" s="48"/>
      <c r="BL282" s="47"/>
    </row>
    <row r="283" spans="2:64" ht="50.25" thickTop="1" thickBot="1" x14ac:dyDescent="0.35">
      <c r="B283" s="42"/>
      <c r="C283" s="87" t="e">
        <f>VLOOKUP(B283,'No Eliminar'!B$3:D$18,2,FALSE)</f>
        <v>#N/A</v>
      </c>
      <c r="D283" s="87" t="e">
        <f>VLOOKUP(B283,'No Eliminar'!B$3:E$18,4,FALSE)</f>
        <v>#N/A</v>
      </c>
      <c r="E283" s="42"/>
      <c r="F283" s="134"/>
      <c r="G283" s="46"/>
      <c r="H283" s="43"/>
      <c r="I283" s="47"/>
      <c r="J283" s="47"/>
      <c r="K283" s="42"/>
      <c r="L283" s="43"/>
      <c r="M283" s="70" t="str">
        <f t="shared" si="242"/>
        <v>;</v>
      </c>
      <c r="N283" s="71" t="str">
        <f t="shared" si="243"/>
        <v/>
      </c>
      <c r="O283" s="72" t="s">
        <v>53</v>
      </c>
      <c r="P283" s="72" t="s">
        <v>53</v>
      </c>
      <c r="Q283" s="72" t="s">
        <v>53</v>
      </c>
      <c r="R283" s="72" t="s">
        <v>53</v>
      </c>
      <c r="S283" s="72" t="s">
        <v>53</v>
      </c>
      <c r="T283" s="72" t="s">
        <v>53</v>
      </c>
      <c r="U283" s="72" t="s">
        <v>53</v>
      </c>
      <c r="V283" s="72" t="s">
        <v>54</v>
      </c>
      <c r="W283" s="72" t="s">
        <v>54</v>
      </c>
      <c r="X283" s="72" t="s">
        <v>53</v>
      </c>
      <c r="Y283" s="72" t="s">
        <v>53</v>
      </c>
      <c r="Z283" s="72" t="s">
        <v>53</v>
      </c>
      <c r="AA283" s="72" t="s">
        <v>53</v>
      </c>
      <c r="AB283" s="72" t="s">
        <v>53</v>
      </c>
      <c r="AC283" s="72" t="s">
        <v>53</v>
      </c>
      <c r="AD283" s="72" t="s">
        <v>54</v>
      </c>
      <c r="AE283" s="72" t="s">
        <v>53</v>
      </c>
      <c r="AF283" s="72" t="s">
        <v>53</v>
      </c>
      <c r="AG283" s="72" t="s">
        <v>54</v>
      </c>
      <c r="AH283" s="44"/>
      <c r="AI283" s="43"/>
      <c r="AJ283" s="44"/>
      <c r="AK283" s="93" t="str">
        <f t="shared" si="241"/>
        <v>;</v>
      </c>
      <c r="AL283" s="75" t="str">
        <f t="shared" si="244"/>
        <v/>
      </c>
      <c r="AM283" s="55" t="e">
        <f>IF(AND(M283&lt;&gt;"",AK283&lt;&gt;""),VLOOKUP(M283&amp;AK283,'No Eliminar'!$P$3:$Q$27,2,FALSE),"")</f>
        <v>#N/A</v>
      </c>
      <c r="AN283" s="102"/>
      <c r="AO283" s="312"/>
      <c r="AP283" s="454"/>
      <c r="AQ283" s="56" t="str">
        <f t="shared" si="233"/>
        <v>Impacto</v>
      </c>
      <c r="AR283" s="45"/>
      <c r="AS283" s="54" t="str">
        <f t="shared" si="234"/>
        <v/>
      </c>
      <c r="AT283" s="45"/>
      <c r="AU283" s="54" t="str">
        <f t="shared" si="235"/>
        <v/>
      </c>
      <c r="AV283" s="58" t="e">
        <f t="shared" si="236"/>
        <v>#VALUE!</v>
      </c>
      <c r="AW283" s="45"/>
      <c r="AX283" s="45"/>
      <c r="AY283" s="45"/>
      <c r="AZ283" s="58" t="str">
        <f t="shared" si="237"/>
        <v/>
      </c>
      <c r="BA283" s="59" t="str">
        <f t="shared" si="238"/>
        <v>Muy Alta</v>
      </c>
      <c r="BB283" s="58" t="e">
        <f t="shared" si="239"/>
        <v>#VALUE!</v>
      </c>
      <c r="BC283" s="59" t="e">
        <f t="shared" si="240"/>
        <v>#VALUE!</v>
      </c>
      <c r="BD283" s="60" t="e">
        <f>IF(AND(BA283&lt;&gt;"",BC283&lt;&gt;""),VLOOKUP(BA283&amp;BC283,'No Eliminar'!$P$3:$Q$27,2,FALSE),"")</f>
        <v>#VALUE!</v>
      </c>
      <c r="BE283" s="45"/>
      <c r="BF283" s="47"/>
      <c r="BG283" s="47"/>
      <c r="BH283" s="47"/>
      <c r="BI283" s="47"/>
      <c r="BJ283" s="47"/>
      <c r="BK283" s="48"/>
      <c r="BL283" s="47"/>
    </row>
    <row r="284" spans="2:64" ht="50.25" thickTop="1" thickBot="1" x14ac:dyDescent="0.35">
      <c r="B284" s="42"/>
      <c r="C284" s="87" t="e">
        <f>VLOOKUP(B284,'No Eliminar'!B$3:D$18,2,FALSE)</f>
        <v>#N/A</v>
      </c>
      <c r="D284" s="87" t="e">
        <f>VLOOKUP(B284,'No Eliminar'!B$3:E$18,4,FALSE)</f>
        <v>#N/A</v>
      </c>
      <c r="E284" s="42"/>
      <c r="F284" s="134"/>
      <c r="G284" s="46"/>
      <c r="H284" s="43"/>
      <c r="I284" s="47"/>
      <c r="J284" s="47"/>
      <c r="K284" s="42"/>
      <c r="L284" s="43"/>
      <c r="M284" s="70" t="str">
        <f t="shared" si="242"/>
        <v>;</v>
      </c>
      <c r="N284" s="71" t="str">
        <f t="shared" si="243"/>
        <v/>
      </c>
      <c r="O284" s="72" t="s">
        <v>53</v>
      </c>
      <c r="P284" s="72" t="s">
        <v>53</v>
      </c>
      <c r="Q284" s="72" t="s">
        <v>53</v>
      </c>
      <c r="R284" s="72" t="s">
        <v>53</v>
      </c>
      <c r="S284" s="72" t="s">
        <v>53</v>
      </c>
      <c r="T284" s="72" t="s">
        <v>53</v>
      </c>
      <c r="U284" s="72" t="s">
        <v>53</v>
      </c>
      <c r="V284" s="72" t="s">
        <v>54</v>
      </c>
      <c r="W284" s="72" t="s">
        <v>54</v>
      </c>
      <c r="X284" s="72" t="s">
        <v>53</v>
      </c>
      <c r="Y284" s="72" t="s">
        <v>53</v>
      </c>
      <c r="Z284" s="72" t="s">
        <v>53</v>
      </c>
      <c r="AA284" s="72" t="s">
        <v>53</v>
      </c>
      <c r="AB284" s="72" t="s">
        <v>53</v>
      </c>
      <c r="AC284" s="72" t="s">
        <v>53</v>
      </c>
      <c r="AD284" s="72" t="s">
        <v>54</v>
      </c>
      <c r="AE284" s="72" t="s">
        <v>53</v>
      </c>
      <c r="AF284" s="72" t="s">
        <v>53</v>
      </c>
      <c r="AG284" s="72" t="s">
        <v>54</v>
      </c>
      <c r="AH284" s="44"/>
      <c r="AI284" s="43"/>
      <c r="AJ284" s="44"/>
      <c r="AK284" s="93" t="str">
        <f t="shared" si="241"/>
        <v>;</v>
      </c>
      <c r="AL284" s="75" t="str">
        <f t="shared" si="244"/>
        <v/>
      </c>
      <c r="AM284" s="55" t="e">
        <f>IF(AND(M284&lt;&gt;"",AK284&lt;&gt;""),VLOOKUP(M284&amp;AK284,'No Eliminar'!$P$3:$Q$27,2,FALSE),"")</f>
        <v>#N/A</v>
      </c>
      <c r="AN284" s="102"/>
      <c r="AO284" s="312"/>
      <c r="AP284" s="454"/>
      <c r="AQ284" s="56" t="str">
        <f t="shared" si="233"/>
        <v>Impacto</v>
      </c>
      <c r="AR284" s="45"/>
      <c r="AS284" s="54" t="str">
        <f t="shared" si="234"/>
        <v/>
      </c>
      <c r="AT284" s="45"/>
      <c r="AU284" s="54" t="str">
        <f t="shared" si="235"/>
        <v/>
      </c>
      <c r="AV284" s="58" t="e">
        <f t="shared" si="236"/>
        <v>#VALUE!</v>
      </c>
      <c r="AW284" s="45"/>
      <c r="AX284" s="45"/>
      <c r="AY284" s="45"/>
      <c r="AZ284" s="58" t="str">
        <f t="shared" si="237"/>
        <v/>
      </c>
      <c r="BA284" s="59" t="str">
        <f t="shared" si="238"/>
        <v>Muy Alta</v>
      </c>
      <c r="BB284" s="58" t="e">
        <f t="shared" si="239"/>
        <v>#VALUE!</v>
      </c>
      <c r="BC284" s="59" t="e">
        <f t="shared" si="240"/>
        <v>#VALUE!</v>
      </c>
      <c r="BD284" s="60" t="e">
        <f>IF(AND(BA284&lt;&gt;"",BC284&lt;&gt;""),VLOOKUP(BA284&amp;BC284,'No Eliminar'!$P$3:$Q$27,2,FALSE),"")</f>
        <v>#VALUE!</v>
      </c>
      <c r="BE284" s="45"/>
      <c r="BF284" s="47"/>
      <c r="BG284" s="47"/>
      <c r="BH284" s="47"/>
      <c r="BI284" s="47"/>
      <c r="BJ284" s="47"/>
      <c r="BK284" s="48"/>
      <c r="BL284" s="47"/>
    </row>
    <row r="285" spans="2:64" ht="50.25" thickTop="1" thickBot="1" x14ac:dyDescent="0.35">
      <c r="B285" s="42"/>
      <c r="C285" s="87" t="e">
        <f>VLOOKUP(B285,'No Eliminar'!B$3:D$18,2,FALSE)</f>
        <v>#N/A</v>
      </c>
      <c r="D285" s="87" t="e">
        <f>VLOOKUP(B285,'No Eliminar'!B$3:E$18,4,FALSE)</f>
        <v>#N/A</v>
      </c>
      <c r="E285" s="42"/>
      <c r="F285" s="134"/>
      <c r="G285" s="46"/>
      <c r="H285" s="43"/>
      <c r="I285" s="47"/>
      <c r="J285" s="47"/>
      <c r="K285" s="42"/>
      <c r="L285" s="43"/>
      <c r="M285" s="70" t="str">
        <f t="shared" si="242"/>
        <v>;</v>
      </c>
      <c r="N285" s="71" t="str">
        <f t="shared" si="243"/>
        <v/>
      </c>
      <c r="O285" s="72" t="s">
        <v>53</v>
      </c>
      <c r="P285" s="72" t="s">
        <v>53</v>
      </c>
      <c r="Q285" s="72" t="s">
        <v>53</v>
      </c>
      <c r="R285" s="72" t="s">
        <v>53</v>
      </c>
      <c r="S285" s="72" t="s">
        <v>53</v>
      </c>
      <c r="T285" s="72" t="s">
        <v>53</v>
      </c>
      <c r="U285" s="72" t="s">
        <v>53</v>
      </c>
      <c r="V285" s="72" t="s">
        <v>54</v>
      </c>
      <c r="W285" s="72" t="s">
        <v>54</v>
      </c>
      <c r="X285" s="72" t="s">
        <v>53</v>
      </c>
      <c r="Y285" s="72" t="s">
        <v>53</v>
      </c>
      <c r="Z285" s="72" t="s">
        <v>53</v>
      </c>
      <c r="AA285" s="72" t="s">
        <v>53</v>
      </c>
      <c r="AB285" s="72" t="s">
        <v>53</v>
      </c>
      <c r="AC285" s="72" t="s">
        <v>53</v>
      </c>
      <c r="AD285" s="72" t="s">
        <v>54</v>
      </c>
      <c r="AE285" s="72" t="s">
        <v>53</v>
      </c>
      <c r="AF285" s="72" t="s">
        <v>53</v>
      </c>
      <c r="AG285" s="72" t="s">
        <v>54</v>
      </c>
      <c r="AH285" s="44"/>
      <c r="AI285" s="43"/>
      <c r="AJ285" s="44"/>
      <c r="AK285" s="93" t="str">
        <f t="shared" si="241"/>
        <v>;</v>
      </c>
      <c r="AL285" s="75" t="str">
        <f t="shared" si="244"/>
        <v/>
      </c>
      <c r="AM285" s="55" t="e">
        <f>IF(AND(M285&lt;&gt;"",AK285&lt;&gt;""),VLOOKUP(M285&amp;AK285,'No Eliminar'!$P$3:$Q$27,2,FALSE),"")</f>
        <v>#N/A</v>
      </c>
      <c r="AN285" s="102"/>
      <c r="AO285" s="312"/>
      <c r="AP285" s="454"/>
      <c r="AQ285" s="56" t="str">
        <f t="shared" ref="AQ285" si="245">IF(AR285="Preventivo","Probabilidad",IF(AR285="Detectivo","Probabilidad","Impacto"))</f>
        <v>Impacto</v>
      </c>
      <c r="AR285" s="45"/>
      <c r="AS285" s="57"/>
      <c r="AT285" s="45"/>
      <c r="AU285" s="54" t="str">
        <f t="shared" si="235"/>
        <v/>
      </c>
      <c r="AV285" s="58" t="e">
        <f t="shared" si="236"/>
        <v>#VALUE!</v>
      </c>
      <c r="AW285" s="45"/>
      <c r="AX285" s="45"/>
      <c r="AY285" s="45"/>
      <c r="AZ285" s="58" t="str">
        <f t="shared" si="237"/>
        <v/>
      </c>
      <c r="BA285" s="59" t="str">
        <f t="shared" si="238"/>
        <v>Muy Alta</v>
      </c>
      <c r="BB285" s="58" t="e">
        <f t="shared" si="239"/>
        <v>#VALUE!</v>
      </c>
      <c r="BC285" s="59" t="e">
        <f t="shared" si="240"/>
        <v>#VALUE!</v>
      </c>
      <c r="BD285" s="60" t="e">
        <f>IF(AND(BA285&lt;&gt;"",BC285&lt;&gt;""),VLOOKUP(BA285&amp;BC285,'No Eliminar'!$P$3:$Q$27,2,FALSE),"")</f>
        <v>#VALUE!</v>
      </c>
      <c r="BE285" s="45"/>
      <c r="BF285" s="47"/>
      <c r="BG285" s="47"/>
      <c r="BH285" s="47"/>
      <c r="BI285" s="47"/>
      <c r="BJ285" s="47"/>
      <c r="BK285" s="48"/>
      <c r="BL285" s="47"/>
    </row>
    <row r="286" spans="2:64" ht="17.25" thickTop="1" x14ac:dyDescent="0.3"/>
  </sheetData>
  <protectedRanges>
    <protectedRange algorithmName="SHA-512" hashValue="G9bsd8ul70ySco/fjwoWEDABnXqVPz4YLkYmFCYj+rKlKkH9jH+EOHsXMfELT3EUbmL/wOE+3Kxk47F1wcNXBA==" saltValue="Bv4mwMmuON34DS/avFYXpQ==" spinCount="100000" sqref="BF44:BK45" name="Rango1_5"/>
    <protectedRange algorithmName="SHA-512" hashValue="G9bsd8ul70ySco/fjwoWEDABnXqVPz4YLkYmFCYj+rKlKkH9jH+EOHsXMfELT3EUbmL/wOE+3Kxk47F1wcNXBA==" saltValue="Bv4mwMmuON34DS/avFYXpQ==" spinCount="100000" sqref="G46" name="Rango1_4"/>
    <protectedRange algorithmName="SHA-512" hashValue="G9bsd8ul70ySco/fjwoWEDABnXqVPz4YLkYmFCYj+rKlKkH9jH+EOHsXMfELT3EUbmL/wOE+3Kxk47F1wcNXBA==" saltValue="Bv4mwMmuON34DS/avFYXpQ==" spinCount="100000" sqref="J46:J47" name="Rango1_2"/>
    <protectedRange algorithmName="SHA-512" hashValue="G9bsd8ul70ySco/fjwoWEDABnXqVPz4YLkYmFCYj+rKlKkH9jH+EOHsXMfELT3EUbmL/wOE+3Kxk47F1wcNXBA==" saltValue="Bv4mwMmuON34DS/avFYXpQ==" spinCount="100000" sqref="AP46:AP47" name="Rango1_2_1_1"/>
    <protectedRange algorithmName="SHA-512" hashValue="G9bsd8ul70ySco/fjwoWEDABnXqVPz4YLkYmFCYj+rKlKkH9jH+EOHsXMfELT3EUbmL/wOE+3Kxk47F1wcNXBA==" saltValue="Bv4mwMmuON34DS/avFYXpQ==" spinCount="100000" sqref="BH46:BH47" name="Rango1_5_1"/>
    <protectedRange algorithmName="SHA-512" hashValue="G9bsd8ul70ySco/fjwoWEDABnXqVPz4YLkYmFCYj+rKlKkH9jH+EOHsXMfELT3EUbmL/wOE+3Kxk47F1wcNXBA==" saltValue="Bv4mwMmuON34DS/avFYXpQ==" spinCount="100000" sqref="BF46:BG47 BI46:BK47" name="Rango1_6"/>
    <protectedRange algorithmName="SHA-512" hashValue="G9bsd8ul70ySco/fjwoWEDABnXqVPz4YLkYmFCYj+rKlKkH9jH+EOHsXMfELT3EUbmL/wOE+3Kxk47F1wcNXBA==" saltValue="Bv4mwMmuON34DS/avFYXpQ==" spinCount="100000" sqref="I124:J124" name="Rango1_2_1"/>
    <protectedRange algorithmName="SHA-512" hashValue="G9bsd8ul70ySco/fjwoWEDABnXqVPz4YLkYmFCYj+rKlKkH9jH+EOHsXMfELT3EUbmL/wOE+3Kxk47F1wcNXBA==" saltValue="Bv4mwMmuON34DS/avFYXpQ==" spinCount="100000" sqref="BF124:BJ124" name="Rango1_2_2"/>
    <protectedRange algorithmName="SHA-512" hashValue="G9bsd8ul70ySco/fjwoWEDABnXqVPz4YLkYmFCYj+rKlKkH9jH+EOHsXMfELT3EUbmL/wOE+3Kxk47F1wcNXBA==" saltValue="Bv4mwMmuON34DS/avFYXpQ==" spinCount="100000" sqref="BL124" name="Rango1_2_3"/>
  </protectedRanges>
  <mergeCells count="1058">
    <mergeCell ref="BF66:BF67"/>
    <mergeCell ref="BG66:BG67"/>
    <mergeCell ref="BH66:BH67"/>
    <mergeCell ref="BI66:BI67"/>
    <mergeCell ref="BJ66:BJ67"/>
    <mergeCell ref="BL66:BL67"/>
    <mergeCell ref="BF139:BF141"/>
    <mergeCell ref="BG139:BG141"/>
    <mergeCell ref="BH139:BH141"/>
    <mergeCell ref="BI139:BI141"/>
    <mergeCell ref="BJ139:BJ141"/>
    <mergeCell ref="BK139:BK141"/>
    <mergeCell ref="BF142:BF143"/>
    <mergeCell ref="BG142:BG143"/>
    <mergeCell ref="BH142:BH143"/>
    <mergeCell ref="BI142:BI143"/>
    <mergeCell ref="BJ142:BJ143"/>
    <mergeCell ref="BI58:BI59"/>
    <mergeCell ref="BJ58:BJ59"/>
    <mergeCell ref="BL58:BL59"/>
    <mergeCell ref="E60:E64"/>
    <mergeCell ref="F60:F64"/>
    <mergeCell ref="G60:G64"/>
    <mergeCell ref="H60:H64"/>
    <mergeCell ref="I60:I64"/>
    <mergeCell ref="J60:J64"/>
    <mergeCell ref="K60:K64"/>
    <mergeCell ref="L60:L64"/>
    <mergeCell ref="M60:M64"/>
    <mergeCell ref="N60:N64"/>
    <mergeCell ref="AI60:AI64"/>
    <mergeCell ref="AK60:AK64"/>
    <mergeCell ref="AL60:AL64"/>
    <mergeCell ref="AM60:AM64"/>
    <mergeCell ref="BE60:BE64"/>
    <mergeCell ref="BF60:BF64"/>
    <mergeCell ref="BG60:BG64"/>
    <mergeCell ref="BH60:BH64"/>
    <mergeCell ref="BI60:BI64"/>
    <mergeCell ref="BJ60:BJ64"/>
    <mergeCell ref="BL60:BL64"/>
    <mergeCell ref="B58:B67"/>
    <mergeCell ref="C58:C67"/>
    <mergeCell ref="D58:D67"/>
    <mergeCell ref="E58:E59"/>
    <mergeCell ref="F58:F59"/>
    <mergeCell ref="G58:G59"/>
    <mergeCell ref="H58:H59"/>
    <mergeCell ref="I58:I59"/>
    <mergeCell ref="J58:J59"/>
    <mergeCell ref="K58:K59"/>
    <mergeCell ref="L58:L59"/>
    <mergeCell ref="M58:M59"/>
    <mergeCell ref="N58:N59"/>
    <mergeCell ref="AI58:AI59"/>
    <mergeCell ref="AK58:AK59"/>
    <mergeCell ref="AL58:AL59"/>
    <mergeCell ref="AM58:AM59"/>
    <mergeCell ref="E66:E67"/>
    <mergeCell ref="F66:F67"/>
    <mergeCell ref="G66:G67"/>
    <mergeCell ref="H66:H67"/>
    <mergeCell ref="I66:I67"/>
    <mergeCell ref="J66:J67"/>
    <mergeCell ref="K66:K67"/>
    <mergeCell ref="L66:L67"/>
    <mergeCell ref="M66:M67"/>
    <mergeCell ref="N66:N67"/>
    <mergeCell ref="AI66:AI67"/>
    <mergeCell ref="AK66:AK67"/>
    <mergeCell ref="AL66:AL67"/>
    <mergeCell ref="AM66:AM67"/>
    <mergeCell ref="BJ129:BJ130"/>
    <mergeCell ref="BL129:BL130"/>
    <mergeCell ref="B38:B42"/>
    <mergeCell ref="C38:C42"/>
    <mergeCell ref="D38:D42"/>
    <mergeCell ref="E41:E42"/>
    <mergeCell ref="F41:F42"/>
    <mergeCell ref="G41:G42"/>
    <mergeCell ref="H41:H42"/>
    <mergeCell ref="I41:I42"/>
    <mergeCell ref="L41:L42"/>
    <mergeCell ref="M41:M42"/>
    <mergeCell ref="N41:N42"/>
    <mergeCell ref="AI41:AI42"/>
    <mergeCell ref="AK41:AK42"/>
    <mergeCell ref="AL41:AL42"/>
    <mergeCell ref="AM41:AM42"/>
    <mergeCell ref="BL41:BL42"/>
    <mergeCell ref="B48:B57"/>
    <mergeCell ref="C48:C57"/>
    <mergeCell ref="D48:D57"/>
    <mergeCell ref="E54:E55"/>
    <mergeCell ref="F54:F55"/>
    <mergeCell ref="G54:G55"/>
    <mergeCell ref="H54:H55"/>
    <mergeCell ref="K54:K55"/>
    <mergeCell ref="L54:L55"/>
    <mergeCell ref="M54:M55"/>
    <mergeCell ref="N54:N55"/>
    <mergeCell ref="AI54:AI55"/>
    <mergeCell ref="AK54:AK55"/>
    <mergeCell ref="AL54:AL55"/>
    <mergeCell ref="BH122:BH123"/>
    <mergeCell ref="G122:G123"/>
    <mergeCell ref="H122:H123"/>
    <mergeCell ref="I122:I123"/>
    <mergeCell ref="J122:J123"/>
    <mergeCell ref="K122:K123"/>
    <mergeCell ref="L122:L123"/>
    <mergeCell ref="M122:M123"/>
    <mergeCell ref="N122:N123"/>
    <mergeCell ref="AI122:AI123"/>
    <mergeCell ref="BI122:BI123"/>
    <mergeCell ref="BJ122:BJ123"/>
    <mergeCell ref="BL122:BL123"/>
    <mergeCell ref="BL151:BL152"/>
    <mergeCell ref="BL153:BL154"/>
    <mergeCell ref="BF151:BF152"/>
    <mergeCell ref="BG151:BG152"/>
    <mergeCell ref="BH151:BH152"/>
    <mergeCell ref="BI151:BI152"/>
    <mergeCell ref="BJ151:BJ152"/>
    <mergeCell ref="BF153:BF154"/>
    <mergeCell ref="BG153:BG154"/>
    <mergeCell ref="BH153:BH154"/>
    <mergeCell ref="BI153:BI154"/>
    <mergeCell ref="BJ153:BJ154"/>
    <mergeCell ref="BL149:BL150"/>
    <mergeCell ref="BL139:BL141"/>
    <mergeCell ref="BJ127:BJ128"/>
    <mergeCell ref="BL127:BL128"/>
    <mergeCell ref="BH129:BH130"/>
    <mergeCell ref="BI129:BI130"/>
    <mergeCell ref="BL119:BL121"/>
    <mergeCell ref="B108:B124"/>
    <mergeCell ref="C108:C124"/>
    <mergeCell ref="D108:D124"/>
    <mergeCell ref="BF75:BF76"/>
    <mergeCell ref="BG75:BG76"/>
    <mergeCell ref="BH75:BH76"/>
    <mergeCell ref="BI75:BI76"/>
    <mergeCell ref="BJ75:BJ76"/>
    <mergeCell ref="E75:E76"/>
    <mergeCell ref="J119:J121"/>
    <mergeCell ref="K119:K121"/>
    <mergeCell ref="H119:H121"/>
    <mergeCell ref="G119:G121"/>
    <mergeCell ref="F119:F121"/>
    <mergeCell ref="E119:E121"/>
    <mergeCell ref="L119:L121"/>
    <mergeCell ref="M119:M121"/>
    <mergeCell ref="N119:N121"/>
    <mergeCell ref="AI119:AI121"/>
    <mergeCell ref="AK119:AK121"/>
    <mergeCell ref="AL119:AL121"/>
    <mergeCell ref="AM119:AM121"/>
    <mergeCell ref="BE119:BE121"/>
    <mergeCell ref="AK122:AK123"/>
    <mergeCell ref="AL122:AL123"/>
    <mergeCell ref="AM122:AM123"/>
    <mergeCell ref="F122:F123"/>
    <mergeCell ref="E122:E123"/>
    <mergeCell ref="BE122:BE123"/>
    <mergeCell ref="BF122:BF123"/>
    <mergeCell ref="BG122:BG123"/>
    <mergeCell ref="I87:I90"/>
    <mergeCell ref="J87:J90"/>
    <mergeCell ref="K87:K90"/>
    <mergeCell ref="L87:L90"/>
    <mergeCell ref="M87:M90"/>
    <mergeCell ref="N87:N90"/>
    <mergeCell ref="AI87:AI90"/>
    <mergeCell ref="AO77:AO78"/>
    <mergeCell ref="AP77:AP78"/>
    <mergeCell ref="AN77:AN78"/>
    <mergeCell ref="F77:F78"/>
    <mergeCell ref="G77:G78"/>
    <mergeCell ref="AW75:AW76"/>
    <mergeCell ref="AX75:AX76"/>
    <mergeCell ref="AY75:AY76"/>
    <mergeCell ref="AZ75:AZ76"/>
    <mergeCell ref="BA75:BA76"/>
    <mergeCell ref="BH91:BH92"/>
    <mergeCell ref="L91:L96"/>
    <mergeCell ref="M91:M96"/>
    <mergeCell ref="N91:N96"/>
    <mergeCell ref="AI91:AI96"/>
    <mergeCell ref="AK91:AK96"/>
    <mergeCell ref="AL91:AL96"/>
    <mergeCell ref="AM91:AM96"/>
    <mergeCell ref="BE91:BE96"/>
    <mergeCell ref="BE97:BE100"/>
    <mergeCell ref="BF91:BF92"/>
    <mergeCell ref="L97:L100"/>
    <mergeCell ref="BG87:BG88"/>
    <mergeCell ref="BH87:BH88"/>
    <mergeCell ref="BI87:BI88"/>
    <mergeCell ref="BJ87:BJ88"/>
    <mergeCell ref="BK87:BK88"/>
    <mergeCell ref="BL87:BL90"/>
    <mergeCell ref="BF89:BF90"/>
    <mergeCell ref="BG89:BG90"/>
    <mergeCell ref="BH89:BH90"/>
    <mergeCell ref="BI89:BI90"/>
    <mergeCell ref="BJ89:BJ90"/>
    <mergeCell ref="BK89:BK90"/>
    <mergeCell ref="BI101:BI106"/>
    <mergeCell ref="BJ101:BJ106"/>
    <mergeCell ref="BL101:BL106"/>
    <mergeCell ref="G101:G106"/>
    <mergeCell ref="F101:F106"/>
    <mergeCell ref="K101:K106"/>
    <mergeCell ref="L101:L106"/>
    <mergeCell ref="M101:M106"/>
    <mergeCell ref="N101:N106"/>
    <mergeCell ref="AI101:AI106"/>
    <mergeCell ref="AK101:AK106"/>
    <mergeCell ref="I101:I103"/>
    <mergeCell ref="I104:I106"/>
    <mergeCell ref="AL101:AL106"/>
    <mergeCell ref="AM101:AM106"/>
    <mergeCell ref="BE101:BE106"/>
    <mergeCell ref="BF101:BF106"/>
    <mergeCell ref="BG101:BG106"/>
    <mergeCell ref="BH101:BH106"/>
    <mergeCell ref="BG91:BG92"/>
    <mergeCell ref="AI82:AI84"/>
    <mergeCell ref="K85:K86"/>
    <mergeCell ref="L85:L86"/>
    <mergeCell ref="M85:M86"/>
    <mergeCell ref="N85:N86"/>
    <mergeCell ref="AI85:AI86"/>
    <mergeCell ref="AK85:AK86"/>
    <mergeCell ref="AL85:AL86"/>
    <mergeCell ref="BI97:BI98"/>
    <mergeCell ref="BJ97:BJ98"/>
    <mergeCell ref="BK97:BK98"/>
    <mergeCell ref="BL97:BL100"/>
    <mergeCell ref="BF99:BF100"/>
    <mergeCell ref="BG99:BG100"/>
    <mergeCell ref="BH99:BH100"/>
    <mergeCell ref="BI99:BI100"/>
    <mergeCell ref="BJ99:BJ100"/>
    <mergeCell ref="BK99:BK100"/>
    <mergeCell ref="BF97:BF98"/>
    <mergeCell ref="BH97:BH98"/>
    <mergeCell ref="BE87:BE90"/>
    <mergeCell ref="BF87:BF88"/>
    <mergeCell ref="BI91:BI92"/>
    <mergeCell ref="BJ91:BJ92"/>
    <mergeCell ref="BK91:BK92"/>
    <mergeCell ref="BL91:BL96"/>
    <mergeCell ref="BF95:BF96"/>
    <mergeCell ref="BG95:BG96"/>
    <mergeCell ref="BH95:BH96"/>
    <mergeCell ref="BI95:BI96"/>
    <mergeCell ref="BJ95:BJ96"/>
    <mergeCell ref="BK95:BK96"/>
    <mergeCell ref="F149:F150"/>
    <mergeCell ref="E149:E150"/>
    <mergeCell ref="D144:D150"/>
    <mergeCell ref="C144:C150"/>
    <mergeCell ref="B144:B150"/>
    <mergeCell ref="G82:G84"/>
    <mergeCell ref="H82:H83"/>
    <mergeCell ref="I82:I83"/>
    <mergeCell ref="J82:J83"/>
    <mergeCell ref="F82:F84"/>
    <mergeCell ref="E82:E84"/>
    <mergeCell ref="G91:G96"/>
    <mergeCell ref="F91:F96"/>
    <mergeCell ref="E91:E96"/>
    <mergeCell ref="H91:H96"/>
    <mergeCell ref="I91:I96"/>
    <mergeCell ref="G85:G86"/>
    <mergeCell ref="F85:F86"/>
    <mergeCell ref="E85:E86"/>
    <mergeCell ref="H101:H106"/>
    <mergeCell ref="E144:E145"/>
    <mergeCell ref="F144:F145"/>
    <mergeCell ref="G144:G145"/>
    <mergeCell ref="H144:H145"/>
    <mergeCell ref="G87:G90"/>
    <mergeCell ref="F87:F90"/>
    <mergeCell ref="E101:E106"/>
    <mergeCell ref="E87:E90"/>
    <mergeCell ref="H87:H90"/>
    <mergeCell ref="AN149:AN150"/>
    <mergeCell ref="AP149:AP150"/>
    <mergeCell ref="AO149:AO150"/>
    <mergeCell ref="G149:G150"/>
    <mergeCell ref="J149:J150"/>
    <mergeCell ref="I149:I150"/>
    <mergeCell ref="H149:H150"/>
    <mergeCell ref="K149:K150"/>
    <mergeCell ref="L149:L150"/>
    <mergeCell ref="M149:M150"/>
    <mergeCell ref="N149:N150"/>
    <mergeCell ref="BE149:BE150"/>
    <mergeCell ref="AR149:AR150"/>
    <mergeCell ref="AQ149:AQ150"/>
    <mergeCell ref="AS149:AS150"/>
    <mergeCell ref="AT149:AT150"/>
    <mergeCell ref="AU149:AU150"/>
    <mergeCell ref="AV149:AV150"/>
    <mergeCell ref="AW149:AW150"/>
    <mergeCell ref="AX149:AX150"/>
    <mergeCell ref="AY149:AY150"/>
    <mergeCell ref="AZ149:AZ150"/>
    <mergeCell ref="BA149:BA150"/>
    <mergeCell ref="BB149:BB150"/>
    <mergeCell ref="BC149:BC150"/>
    <mergeCell ref="BD149:BD150"/>
    <mergeCell ref="F80:F81"/>
    <mergeCell ref="E80:E81"/>
    <mergeCell ref="J80:J81"/>
    <mergeCell ref="K80:K81"/>
    <mergeCell ref="L80:L81"/>
    <mergeCell ref="M80:M81"/>
    <mergeCell ref="N80:N81"/>
    <mergeCell ref="AI80:AI81"/>
    <mergeCell ref="AK80:AK81"/>
    <mergeCell ref="AL80:AL81"/>
    <mergeCell ref="AM80:AM81"/>
    <mergeCell ref="BE80:BE81"/>
    <mergeCell ref="BL80:BL81"/>
    <mergeCell ref="AZ77:AZ78"/>
    <mergeCell ref="BA77:BA78"/>
    <mergeCell ref="BB77:BB78"/>
    <mergeCell ref="BC77:BC78"/>
    <mergeCell ref="BD77:BD78"/>
    <mergeCell ref="BE77:BE78"/>
    <mergeCell ref="E77:E78"/>
    <mergeCell ref="L77:L78"/>
    <mergeCell ref="F75:F76"/>
    <mergeCell ref="M75:M76"/>
    <mergeCell ref="G71:G74"/>
    <mergeCell ref="F71:F74"/>
    <mergeCell ref="M77:M78"/>
    <mergeCell ref="BH46:BH47"/>
    <mergeCell ref="BF77:BF78"/>
    <mergeCell ref="BG77:BG78"/>
    <mergeCell ref="BH77:BH78"/>
    <mergeCell ref="AR77:AR78"/>
    <mergeCell ref="AQ77:AQ78"/>
    <mergeCell ref="AS77:AS78"/>
    <mergeCell ref="AT77:AT78"/>
    <mergeCell ref="AU77:AU78"/>
    <mergeCell ref="AV77:AV78"/>
    <mergeCell ref="AW77:AW78"/>
    <mergeCell ref="AX77:AX78"/>
    <mergeCell ref="AY77:AY78"/>
    <mergeCell ref="AV75:AV76"/>
    <mergeCell ref="BB75:BB76"/>
    <mergeCell ref="BC75:BC76"/>
    <mergeCell ref="BD75:BD76"/>
    <mergeCell ref="BE75:BE76"/>
    <mergeCell ref="AM54:AM55"/>
    <mergeCell ref="BE54:BE55"/>
    <mergeCell ref="BE58:BE59"/>
    <mergeCell ref="BF58:BF59"/>
    <mergeCell ref="BG58:BG59"/>
    <mergeCell ref="BH58:BH59"/>
    <mergeCell ref="BE66:BE67"/>
    <mergeCell ref="BJ44:BJ45"/>
    <mergeCell ref="BK44:BK45"/>
    <mergeCell ref="BL44:BL45"/>
    <mergeCell ref="G46:G47"/>
    <mergeCell ref="J46:J47"/>
    <mergeCell ref="H46:H47"/>
    <mergeCell ref="K46:K47"/>
    <mergeCell ref="L46:L47"/>
    <mergeCell ref="M46:M47"/>
    <mergeCell ref="N46:N47"/>
    <mergeCell ref="AI46:AI47"/>
    <mergeCell ref="AK46:AK47"/>
    <mergeCell ref="AL46:AL47"/>
    <mergeCell ref="AM46:AM47"/>
    <mergeCell ref="BJ46:BJ47"/>
    <mergeCell ref="BK46:BK47"/>
    <mergeCell ref="BL46:BL47"/>
    <mergeCell ref="M44:M45"/>
    <mergeCell ref="N44:N45"/>
    <mergeCell ref="AI44:AI45"/>
    <mergeCell ref="AK44:AK45"/>
    <mergeCell ref="AL44:AL45"/>
    <mergeCell ref="AM44:AM45"/>
    <mergeCell ref="I46:I47"/>
    <mergeCell ref="BI46:BI47"/>
    <mergeCell ref="BE44:BE45"/>
    <mergeCell ref="BF44:BF45"/>
    <mergeCell ref="BG44:BG45"/>
    <mergeCell ref="BH44:BH45"/>
    <mergeCell ref="BI44:BI45"/>
    <mergeCell ref="G44:G45"/>
    <mergeCell ref="H44:H45"/>
    <mergeCell ref="E31:E32"/>
    <mergeCell ref="E28:E30"/>
    <mergeCell ref="F31:F32"/>
    <mergeCell ref="D23:D32"/>
    <mergeCell ref="C23:C32"/>
    <mergeCell ref="B23:B32"/>
    <mergeCell ref="F28:F30"/>
    <mergeCell ref="BE28:BE30"/>
    <mergeCell ref="BL28:BL30"/>
    <mergeCell ref="G31:G32"/>
    <mergeCell ref="H31:H32"/>
    <mergeCell ref="I31:I32"/>
    <mergeCell ref="J31:J32"/>
    <mergeCell ref="K31:K32"/>
    <mergeCell ref="L31:L32"/>
    <mergeCell ref="M31:M32"/>
    <mergeCell ref="N31:N32"/>
    <mergeCell ref="AI31:AI32"/>
    <mergeCell ref="AK31:AK32"/>
    <mergeCell ref="AL31:AL32"/>
    <mergeCell ref="AM31:AM32"/>
    <mergeCell ref="BE31:BE32"/>
    <mergeCell ref="BL31:BL32"/>
    <mergeCell ref="AI28:AI30"/>
    <mergeCell ref="AM28:AM30"/>
    <mergeCell ref="H23:H25"/>
    <mergeCell ref="G23:G25"/>
    <mergeCell ref="AL28:AL30"/>
    <mergeCell ref="AK28:AK30"/>
    <mergeCell ref="BL23:BL25"/>
    <mergeCell ref="N28:N30"/>
    <mergeCell ref="M28:M30"/>
    <mergeCell ref="L28:L30"/>
    <mergeCell ref="K28:K30"/>
    <mergeCell ref="J28:J30"/>
    <mergeCell ref="I28:I30"/>
    <mergeCell ref="H28:H30"/>
    <mergeCell ref="G28:G30"/>
    <mergeCell ref="BF26:BF27"/>
    <mergeCell ref="BJ23:BJ25"/>
    <mergeCell ref="K23:K25"/>
    <mergeCell ref="AI23:AI25"/>
    <mergeCell ref="N23:N25"/>
    <mergeCell ref="M23:M25"/>
    <mergeCell ref="L23:L25"/>
    <mergeCell ref="BL26:BL27"/>
    <mergeCell ref="BG26:BG27"/>
    <mergeCell ref="BH26:BH27"/>
    <mergeCell ref="BI26:BI27"/>
    <mergeCell ref="BJ26:BJ27"/>
    <mergeCell ref="AM26:AM27"/>
    <mergeCell ref="M11:M12"/>
    <mergeCell ref="AM15:AM16"/>
    <mergeCell ref="BE15:BE16"/>
    <mergeCell ref="BF15:BF16"/>
    <mergeCell ref="F23:F25"/>
    <mergeCell ref="E23:E25"/>
    <mergeCell ref="BE26:BE27"/>
    <mergeCell ref="AL26:AL27"/>
    <mergeCell ref="AK26:AK27"/>
    <mergeCell ref="AI26:AI27"/>
    <mergeCell ref="N26:N27"/>
    <mergeCell ref="M26:M27"/>
    <mergeCell ref="L26:L27"/>
    <mergeCell ref="K26:K27"/>
    <mergeCell ref="J26:J27"/>
    <mergeCell ref="I26:I27"/>
    <mergeCell ref="H26:H27"/>
    <mergeCell ref="G26:G27"/>
    <mergeCell ref="F26:F27"/>
    <mergeCell ref="E26:E27"/>
    <mergeCell ref="I23:I25"/>
    <mergeCell ref="BF23:BF25"/>
    <mergeCell ref="BG23:BG25"/>
    <mergeCell ref="BH23:BH25"/>
    <mergeCell ref="BI23:BI25"/>
    <mergeCell ref="N8:N10"/>
    <mergeCell ref="BH8:BH10"/>
    <mergeCell ref="BI8:BI10"/>
    <mergeCell ref="L13:L14"/>
    <mergeCell ref="J13:J14"/>
    <mergeCell ref="AK13:AK14"/>
    <mergeCell ref="AI13:AI14"/>
    <mergeCell ref="N13:N14"/>
    <mergeCell ref="AI11:AI12"/>
    <mergeCell ref="N11:N12"/>
    <mergeCell ref="AK8:AK10"/>
    <mergeCell ref="AI8:AI10"/>
    <mergeCell ref="AL11:AL12"/>
    <mergeCell ref="AK11:AK12"/>
    <mergeCell ref="K11:K12"/>
    <mergeCell ref="J11:J12"/>
    <mergeCell ref="BE13:BE14"/>
    <mergeCell ref="AM23:AM25"/>
    <mergeCell ref="AL23:AL25"/>
    <mergeCell ref="AK23:AK25"/>
    <mergeCell ref="B1:BL1"/>
    <mergeCell ref="B2:BL2"/>
    <mergeCell ref="B3:BL3"/>
    <mergeCell ref="AP6:AP7"/>
    <mergeCell ref="BI6:BI7"/>
    <mergeCell ref="BJ6:BJ7"/>
    <mergeCell ref="BL6:BL7"/>
    <mergeCell ref="BD6:BD7"/>
    <mergeCell ref="BE6:BE7"/>
    <mergeCell ref="BF6:BF7"/>
    <mergeCell ref="BG6:BG7"/>
    <mergeCell ref="BH6:BH7"/>
    <mergeCell ref="AQ6:AQ7"/>
    <mergeCell ref="AR6:AY6"/>
    <mergeCell ref="AZ6:AZ7"/>
    <mergeCell ref="B4:BL4"/>
    <mergeCell ref="B5:L6"/>
    <mergeCell ref="M5:AM6"/>
    <mergeCell ref="AN5:AY5"/>
    <mergeCell ref="AZ5:BE5"/>
    <mergeCell ref="AN6:AN7"/>
    <mergeCell ref="AO6:AO7"/>
    <mergeCell ref="BK6:BK7"/>
    <mergeCell ref="BF5:BK5"/>
    <mergeCell ref="BA6:BA7"/>
    <mergeCell ref="BB6:BB7"/>
    <mergeCell ref="BC6:BC7"/>
    <mergeCell ref="BL8:BL10"/>
    <mergeCell ref="AM11:AM12"/>
    <mergeCell ref="C8:C10"/>
    <mergeCell ref="B8:B10"/>
    <mergeCell ref="BF8:BF10"/>
    <mergeCell ref="BG8:BG10"/>
    <mergeCell ref="BE8:BE10"/>
    <mergeCell ref="H8:H10"/>
    <mergeCell ref="G8:G10"/>
    <mergeCell ref="F8:F10"/>
    <mergeCell ref="E8:E10"/>
    <mergeCell ref="D8:D10"/>
    <mergeCell ref="M8:M10"/>
    <mergeCell ref="L8:L10"/>
    <mergeCell ref="K8:K10"/>
    <mergeCell ref="J8:J10"/>
    <mergeCell ref="I8:I10"/>
    <mergeCell ref="AM8:AM10"/>
    <mergeCell ref="AL8:AL10"/>
    <mergeCell ref="BE11:BE12"/>
    <mergeCell ref="BL11:BL12"/>
    <mergeCell ref="BJ8:BJ10"/>
    <mergeCell ref="BL13:BL14"/>
    <mergeCell ref="AM13:AM14"/>
    <mergeCell ref="AL13:AL14"/>
    <mergeCell ref="BL15:BL16"/>
    <mergeCell ref="H17:H18"/>
    <mergeCell ref="I17:I18"/>
    <mergeCell ref="J17:J18"/>
    <mergeCell ref="K17:K18"/>
    <mergeCell ref="L17:L18"/>
    <mergeCell ref="AL17:AL18"/>
    <mergeCell ref="AM17:AM18"/>
    <mergeCell ref="BE17:BE18"/>
    <mergeCell ref="BL17:BL18"/>
    <mergeCell ref="H15:H16"/>
    <mergeCell ref="I15:I16"/>
    <mergeCell ref="J15:J16"/>
    <mergeCell ref="K15:K16"/>
    <mergeCell ref="BG15:BG16"/>
    <mergeCell ref="BH15:BH16"/>
    <mergeCell ref="BI15:BI16"/>
    <mergeCell ref="BJ15:BJ16"/>
    <mergeCell ref="AL15:AL16"/>
    <mergeCell ref="K13:K14"/>
    <mergeCell ref="D19:D22"/>
    <mergeCell ref="C19:C22"/>
    <mergeCell ref="B19:B22"/>
    <mergeCell ref="K21:K22"/>
    <mergeCell ref="H21:H22"/>
    <mergeCell ref="G21:G22"/>
    <mergeCell ref="M17:M18"/>
    <mergeCell ref="N17:N18"/>
    <mergeCell ref="AI17:AI18"/>
    <mergeCell ref="D11:D18"/>
    <mergeCell ref="C11:C18"/>
    <mergeCell ref="B11:B18"/>
    <mergeCell ref="E13:E14"/>
    <mergeCell ref="G17:G18"/>
    <mergeCell ref="E15:E16"/>
    <mergeCell ref="H13:H14"/>
    <mergeCell ref="G13:G14"/>
    <mergeCell ref="F15:F16"/>
    <mergeCell ref="I13:I14"/>
    <mergeCell ref="G11:G12"/>
    <mergeCell ref="F11:F12"/>
    <mergeCell ref="E11:E12"/>
    <mergeCell ref="L11:L12"/>
    <mergeCell ref="F17:F18"/>
    <mergeCell ref="I11:I12"/>
    <mergeCell ref="H11:H12"/>
    <mergeCell ref="G15:G16"/>
    <mergeCell ref="F13:F14"/>
    <mergeCell ref="N19:N20"/>
    <mergeCell ref="AI19:AI20"/>
    <mergeCell ref="AK19:AK20"/>
    <mergeCell ref="G19:G20"/>
    <mergeCell ref="I19:I20"/>
    <mergeCell ref="J19:J20"/>
    <mergeCell ref="K19:K20"/>
    <mergeCell ref="H19:H20"/>
    <mergeCell ref="L19:L20"/>
    <mergeCell ref="M19:M20"/>
    <mergeCell ref="L15:L16"/>
    <mergeCell ref="M15:M16"/>
    <mergeCell ref="AI15:AI16"/>
    <mergeCell ref="N15:N16"/>
    <mergeCell ref="AK15:AK16"/>
    <mergeCell ref="M13:M14"/>
    <mergeCell ref="BL33:BL34"/>
    <mergeCell ref="AM33:AM34"/>
    <mergeCell ref="AL33:AL34"/>
    <mergeCell ref="AK33:AK34"/>
    <mergeCell ref="AI33:AI34"/>
    <mergeCell ref="N33:N34"/>
    <mergeCell ref="M33:M34"/>
    <mergeCell ref="L33:L34"/>
    <mergeCell ref="K33:K34"/>
    <mergeCell ref="E17:E18"/>
    <mergeCell ref="AK17:AK18"/>
    <mergeCell ref="F21:F22"/>
    <mergeCell ref="E21:E22"/>
    <mergeCell ref="BL19:BL20"/>
    <mergeCell ref="F19:F20"/>
    <mergeCell ref="E19:E20"/>
    <mergeCell ref="I21:I22"/>
    <mergeCell ref="J21:J22"/>
    <mergeCell ref="AM21:AM22"/>
    <mergeCell ref="BE21:BE22"/>
    <mergeCell ref="BL21:BL22"/>
    <mergeCell ref="AL21:AL22"/>
    <mergeCell ref="AK21:AK22"/>
    <mergeCell ref="AI21:AI22"/>
    <mergeCell ref="N21:N22"/>
    <mergeCell ref="M21:M22"/>
    <mergeCell ref="L21:L22"/>
    <mergeCell ref="AL19:AL20"/>
    <mergeCell ref="AM19:AM20"/>
    <mergeCell ref="BE19:BE20"/>
    <mergeCell ref="J23:J25"/>
    <mergeCell ref="BE23:BE25"/>
    <mergeCell ref="BL35:BL37"/>
    <mergeCell ref="I35:I37"/>
    <mergeCell ref="H35:H37"/>
    <mergeCell ref="G35:G37"/>
    <mergeCell ref="BI36:BI37"/>
    <mergeCell ref="BJ36:BJ37"/>
    <mergeCell ref="K35:K37"/>
    <mergeCell ref="L35:L37"/>
    <mergeCell ref="M35:M37"/>
    <mergeCell ref="N35:N37"/>
    <mergeCell ref="AI35:AI37"/>
    <mergeCell ref="AK35:AK37"/>
    <mergeCell ref="AL35:AL37"/>
    <mergeCell ref="AM35:AM37"/>
    <mergeCell ref="AN36:AN37"/>
    <mergeCell ref="AO36:AO37"/>
    <mergeCell ref="AP36:AP37"/>
    <mergeCell ref="AQ36:AQ37"/>
    <mergeCell ref="AR36:AR37"/>
    <mergeCell ref="AS36:AS37"/>
    <mergeCell ref="AT36:AT37"/>
    <mergeCell ref="AU36:AU37"/>
    <mergeCell ref="AV36:AV37"/>
    <mergeCell ref="AW36:AW37"/>
    <mergeCell ref="F35:F37"/>
    <mergeCell ref="E35:E37"/>
    <mergeCell ref="D33:D37"/>
    <mergeCell ref="C33:C37"/>
    <mergeCell ref="B33:B37"/>
    <mergeCell ref="BG33:BG34"/>
    <mergeCell ref="BF36:BF37"/>
    <mergeCell ref="BE33:BE34"/>
    <mergeCell ref="I33:I34"/>
    <mergeCell ref="H33:H34"/>
    <mergeCell ref="G33:G34"/>
    <mergeCell ref="F33:F34"/>
    <mergeCell ref="E33:E34"/>
    <mergeCell ref="BH36:BH37"/>
    <mergeCell ref="BG36:BG37"/>
    <mergeCell ref="BA36:BA37"/>
    <mergeCell ref="BB36:BB37"/>
    <mergeCell ref="BC36:BC37"/>
    <mergeCell ref="BD36:BD37"/>
    <mergeCell ref="BE35:BE37"/>
    <mergeCell ref="AX36:AX37"/>
    <mergeCell ref="AY36:AY37"/>
    <mergeCell ref="AZ36:AZ37"/>
    <mergeCell ref="C44:C47"/>
    <mergeCell ref="B44:B47"/>
    <mergeCell ref="BE46:BE47"/>
    <mergeCell ref="BF46:BF47"/>
    <mergeCell ref="BG46:BG47"/>
    <mergeCell ref="D44:D47"/>
    <mergeCell ref="E71:E74"/>
    <mergeCell ref="H71:H74"/>
    <mergeCell ref="J71:J74"/>
    <mergeCell ref="N71:N74"/>
    <mergeCell ref="AI71:AI74"/>
    <mergeCell ref="AK71:AK74"/>
    <mergeCell ref="AL71:AL74"/>
    <mergeCell ref="AM71:AM74"/>
    <mergeCell ref="L71:L74"/>
    <mergeCell ref="M71:M74"/>
    <mergeCell ref="B68:B107"/>
    <mergeCell ref="C68:C107"/>
    <mergeCell ref="D68:D107"/>
    <mergeCell ref="BG97:BG98"/>
    <mergeCell ref="AO75:AO76"/>
    <mergeCell ref="AP75:AP76"/>
    <mergeCell ref="AN75:AN76"/>
    <mergeCell ref="AQ75:AQ76"/>
    <mergeCell ref="E44:E45"/>
    <mergeCell ref="I44:I45"/>
    <mergeCell ref="J44:J45"/>
    <mergeCell ref="K44:K45"/>
    <mergeCell ref="L44:L45"/>
    <mergeCell ref="F44:F45"/>
    <mergeCell ref="F46:F47"/>
    <mergeCell ref="E46:E47"/>
    <mergeCell ref="M142:M143"/>
    <mergeCell ref="N142:N143"/>
    <mergeCell ref="AI142:AI143"/>
    <mergeCell ref="BE125:BE126"/>
    <mergeCell ref="BL125:BL126"/>
    <mergeCell ref="AM85:AM86"/>
    <mergeCell ref="BE85:BE86"/>
    <mergeCell ref="AK82:AK84"/>
    <mergeCell ref="AL82:AL84"/>
    <mergeCell ref="AM82:AM84"/>
    <mergeCell ref="BE82:BE84"/>
    <mergeCell ref="E125:E126"/>
    <mergeCell ref="F125:F126"/>
    <mergeCell ref="G125:G126"/>
    <mergeCell ref="H125:H126"/>
    <mergeCell ref="J125:J126"/>
    <mergeCell ref="K125:K126"/>
    <mergeCell ref="J91:J96"/>
    <mergeCell ref="K91:K96"/>
    <mergeCell ref="G97:G100"/>
    <mergeCell ref="H97:H100"/>
    <mergeCell ref="F97:F100"/>
    <mergeCell ref="E97:E100"/>
    <mergeCell ref="I97:I100"/>
    <mergeCell ref="J97:J100"/>
    <mergeCell ref="K97:K100"/>
    <mergeCell ref="J101:J106"/>
    <mergeCell ref="BL82:BL84"/>
    <mergeCell ref="BF85:BF86"/>
    <mergeCell ref="BG85:BG86"/>
    <mergeCell ref="BH85:BH86"/>
    <mergeCell ref="BI85:BI86"/>
    <mergeCell ref="AK142:AK143"/>
    <mergeCell ref="AL142:AL143"/>
    <mergeCell ref="AM142:AM143"/>
    <mergeCell ref="BE142:BE143"/>
    <mergeCell ref="BL142:BL143"/>
    <mergeCell ref="K139:K141"/>
    <mergeCell ref="L139:L141"/>
    <mergeCell ref="M139:M141"/>
    <mergeCell ref="N139:N141"/>
    <mergeCell ref="AI139:AI141"/>
    <mergeCell ref="BE139:BE141"/>
    <mergeCell ref="B138:B143"/>
    <mergeCell ref="C138:C143"/>
    <mergeCell ref="D138:D143"/>
    <mergeCell ref="E139:E141"/>
    <mergeCell ref="F139:F141"/>
    <mergeCell ref="G139:G141"/>
    <mergeCell ref="H139:H141"/>
    <mergeCell ref="I139:I141"/>
    <mergeCell ref="J139:J141"/>
    <mergeCell ref="AK139:AK141"/>
    <mergeCell ref="AL139:AL141"/>
    <mergeCell ref="AM139:AM141"/>
    <mergeCell ref="E142:E143"/>
    <mergeCell ref="F142:F143"/>
    <mergeCell ref="G142:G143"/>
    <mergeCell ref="H142:H143"/>
    <mergeCell ref="I142:I143"/>
    <mergeCell ref="J142:J143"/>
    <mergeCell ref="K142:K143"/>
    <mergeCell ref="L142:L143"/>
    <mergeCell ref="BC144:BC145"/>
    <mergeCell ref="BD144:BD145"/>
    <mergeCell ref="BE144:BE145"/>
    <mergeCell ref="BL144:BL145"/>
    <mergeCell ref="E146:E148"/>
    <mergeCell ref="F146:F148"/>
    <mergeCell ref="G146:G148"/>
    <mergeCell ref="H146:H148"/>
    <mergeCell ref="I146:I148"/>
    <mergeCell ref="J146:J148"/>
    <mergeCell ref="K146:K148"/>
    <mergeCell ref="L146:L148"/>
    <mergeCell ref="M146:M148"/>
    <mergeCell ref="N146:N148"/>
    <mergeCell ref="AI146:AI148"/>
    <mergeCell ref="AK146:AK148"/>
    <mergeCell ref="AL146:AL148"/>
    <mergeCell ref="AM146:AM148"/>
    <mergeCell ref="BE146:BE148"/>
    <mergeCell ref="BL146:BL148"/>
    <mergeCell ref="AR144:AR145"/>
    <mergeCell ref="AS144:AS145"/>
    <mergeCell ref="AX144:AX145"/>
    <mergeCell ref="AY144:AY145"/>
    <mergeCell ref="AZ144:AZ145"/>
    <mergeCell ref="N144:N145"/>
    <mergeCell ref="AI144:AI145"/>
    <mergeCell ref="AK144:AK145"/>
    <mergeCell ref="AL144:AL145"/>
    <mergeCell ref="AM144:AM145"/>
    <mergeCell ref="AN144:AN145"/>
    <mergeCell ref="AO144:AO145"/>
    <mergeCell ref="B151:B154"/>
    <mergeCell ref="C151:C154"/>
    <mergeCell ref="D151:D154"/>
    <mergeCell ref="E151:E152"/>
    <mergeCell ref="F151:F152"/>
    <mergeCell ref="G151:G152"/>
    <mergeCell ref="H151:H152"/>
    <mergeCell ref="I151:I152"/>
    <mergeCell ref="J151:J152"/>
    <mergeCell ref="E153:E154"/>
    <mergeCell ref="F153:F154"/>
    <mergeCell ref="G153:G154"/>
    <mergeCell ref="H153:H154"/>
    <mergeCell ref="I153:I154"/>
    <mergeCell ref="J153:J154"/>
    <mergeCell ref="BA144:BA145"/>
    <mergeCell ref="BB144:BB145"/>
    <mergeCell ref="AP144:AP145"/>
    <mergeCell ref="AQ144:AQ145"/>
    <mergeCell ref="I144:I145"/>
    <mergeCell ref="J144:J145"/>
    <mergeCell ref="K144:K145"/>
    <mergeCell ref="L144:L145"/>
    <mergeCell ref="M144:M145"/>
    <mergeCell ref="AT144:AT145"/>
    <mergeCell ref="AU144:AU145"/>
    <mergeCell ref="AV144:AV145"/>
    <mergeCell ref="AW144:AW145"/>
    <mergeCell ref="AI149:AI150"/>
    <mergeCell ref="AK149:AK150"/>
    <mergeCell ref="AL149:AL150"/>
    <mergeCell ref="AM149:AM150"/>
    <mergeCell ref="BE153:BE154"/>
    <mergeCell ref="K151:K152"/>
    <mergeCell ref="L151:L152"/>
    <mergeCell ref="M151:M152"/>
    <mergeCell ref="N151:N152"/>
    <mergeCell ref="AI151:AI152"/>
    <mergeCell ref="AK151:AK152"/>
    <mergeCell ref="AL151:AL152"/>
    <mergeCell ref="AM151:AM152"/>
    <mergeCell ref="BE151:BE152"/>
    <mergeCell ref="K153:K154"/>
    <mergeCell ref="L153:L154"/>
    <mergeCell ref="M153:M154"/>
    <mergeCell ref="N153:N154"/>
    <mergeCell ref="AI153:AI154"/>
    <mergeCell ref="AK153:AK154"/>
    <mergeCell ref="AL153:AL154"/>
    <mergeCell ref="AM153:AM154"/>
    <mergeCell ref="L125:L126"/>
    <mergeCell ref="M125:M126"/>
    <mergeCell ref="N125:N126"/>
    <mergeCell ref="AI125:AI126"/>
    <mergeCell ref="AK125:AK126"/>
    <mergeCell ref="AL125:AL126"/>
    <mergeCell ref="AM125:AM126"/>
    <mergeCell ref="K71:K74"/>
    <mergeCell ref="M109:M110"/>
    <mergeCell ref="L109:L110"/>
    <mergeCell ref="K109:K110"/>
    <mergeCell ref="AM111:AM112"/>
    <mergeCell ref="N77:N78"/>
    <mergeCell ref="AI77:AI78"/>
    <mergeCell ref="AK77:AK78"/>
    <mergeCell ref="AL77:AL78"/>
    <mergeCell ref="AM77:AM78"/>
    <mergeCell ref="M97:M100"/>
    <mergeCell ref="N97:N100"/>
    <mergeCell ref="AI97:AI100"/>
    <mergeCell ref="AK97:AK100"/>
    <mergeCell ref="AL97:AL100"/>
    <mergeCell ref="AM97:AM100"/>
    <mergeCell ref="K77:K78"/>
    <mergeCell ref="AK87:AK90"/>
    <mergeCell ref="AL87:AL90"/>
    <mergeCell ref="AM87:AM90"/>
    <mergeCell ref="K82:K84"/>
    <mergeCell ref="L82:L84"/>
    <mergeCell ref="M82:M84"/>
    <mergeCell ref="N82:N84"/>
    <mergeCell ref="J109:J110"/>
    <mergeCell ref="BI71:BI74"/>
    <mergeCell ref="BJ71:BJ74"/>
    <mergeCell ref="BK71:BK74"/>
    <mergeCell ref="BL71:BL74"/>
    <mergeCell ref="G75:G76"/>
    <mergeCell ref="H75:H76"/>
    <mergeCell ref="I75:I76"/>
    <mergeCell ref="J75:J76"/>
    <mergeCell ref="K75:K76"/>
    <mergeCell ref="L75:L76"/>
    <mergeCell ref="BE71:BE74"/>
    <mergeCell ref="BF71:BF74"/>
    <mergeCell ref="BG71:BG74"/>
    <mergeCell ref="BH71:BH74"/>
    <mergeCell ref="BL75:BL76"/>
    <mergeCell ref="N75:N76"/>
    <mergeCell ref="AI75:AI76"/>
    <mergeCell ref="AK75:AK76"/>
    <mergeCell ref="AL75:AL76"/>
    <mergeCell ref="AM75:AM76"/>
    <mergeCell ref="AR75:AR76"/>
    <mergeCell ref="AS75:AS76"/>
    <mergeCell ref="AT75:AT76"/>
    <mergeCell ref="AU75:AU76"/>
    <mergeCell ref="BI77:BI78"/>
    <mergeCell ref="BJ77:BJ78"/>
    <mergeCell ref="BL77:BL78"/>
    <mergeCell ref="G80:G81"/>
    <mergeCell ref="H80:H81"/>
    <mergeCell ref="BJ85:BJ86"/>
    <mergeCell ref="BL85:BL86"/>
    <mergeCell ref="BI111:BI112"/>
    <mergeCell ref="BJ111:BJ112"/>
    <mergeCell ref="BL111:BL112"/>
    <mergeCell ref="I109:I110"/>
    <mergeCell ref="H109:H110"/>
    <mergeCell ref="G109:G110"/>
    <mergeCell ref="F109:F110"/>
    <mergeCell ref="E109:E110"/>
    <mergeCell ref="BE109:BE110"/>
    <mergeCell ref="BL109:BL110"/>
    <mergeCell ref="G111:G112"/>
    <mergeCell ref="E111:E112"/>
    <mergeCell ref="F111:F112"/>
    <mergeCell ref="I111:I112"/>
    <mergeCell ref="J111:J112"/>
    <mergeCell ref="H111:H112"/>
    <mergeCell ref="K111:K112"/>
    <mergeCell ref="L111:L112"/>
    <mergeCell ref="M111:M112"/>
    <mergeCell ref="N111:N112"/>
    <mergeCell ref="AI111:AI112"/>
    <mergeCell ref="AK111:AK112"/>
    <mergeCell ref="AL111:AL112"/>
    <mergeCell ref="BE111:BE112"/>
    <mergeCell ref="BF111:BF112"/>
    <mergeCell ref="BG111:BG112"/>
    <mergeCell ref="AM109:AM110"/>
    <mergeCell ref="AL109:AL110"/>
    <mergeCell ref="AK109:AK110"/>
    <mergeCell ref="AI109:AI110"/>
    <mergeCell ref="N109:N110"/>
    <mergeCell ref="BH111:BH112"/>
    <mergeCell ref="BG129:BG130"/>
    <mergeCell ref="N127:N128"/>
    <mergeCell ref="AI127:AI128"/>
    <mergeCell ref="AK127:AK128"/>
    <mergeCell ref="AL127:AL128"/>
    <mergeCell ref="AM127:AM128"/>
    <mergeCell ref="BF127:BF128"/>
    <mergeCell ref="BG127:BG128"/>
    <mergeCell ref="F127:F128"/>
    <mergeCell ref="G127:G128"/>
    <mergeCell ref="H127:H128"/>
    <mergeCell ref="E127:E128"/>
    <mergeCell ref="I127:I128"/>
    <mergeCell ref="J127:J128"/>
    <mergeCell ref="K127:K128"/>
    <mergeCell ref="L127:L128"/>
    <mergeCell ref="M127:M128"/>
    <mergeCell ref="BF134:BF135"/>
    <mergeCell ref="BG134:BG135"/>
    <mergeCell ref="BH134:BH135"/>
    <mergeCell ref="BI134:BI135"/>
    <mergeCell ref="G131:G133"/>
    <mergeCell ref="F131:F133"/>
    <mergeCell ref="E131:E133"/>
    <mergeCell ref="H131:H133"/>
    <mergeCell ref="I131:I133"/>
    <mergeCell ref="J131:J133"/>
    <mergeCell ref="K131:K133"/>
    <mergeCell ref="L131:L133"/>
    <mergeCell ref="M131:M133"/>
    <mergeCell ref="BH127:BH128"/>
    <mergeCell ref="BI127:BI128"/>
    <mergeCell ref="E129:E130"/>
    <mergeCell ref="L129:L130"/>
    <mergeCell ref="M129:M130"/>
    <mergeCell ref="N129:N130"/>
    <mergeCell ref="AI129:AI130"/>
    <mergeCell ref="AK129:AK130"/>
    <mergeCell ref="AL129:AL130"/>
    <mergeCell ref="AM129:AM130"/>
    <mergeCell ref="BE129:BE130"/>
    <mergeCell ref="BE127:BE128"/>
    <mergeCell ref="F129:F130"/>
    <mergeCell ref="G129:G130"/>
    <mergeCell ref="H129:H130"/>
    <mergeCell ref="I129:I130"/>
    <mergeCell ref="J129:J130"/>
    <mergeCell ref="K129:K130"/>
    <mergeCell ref="BF129:BF130"/>
    <mergeCell ref="AM136:AM137"/>
    <mergeCell ref="BL136:BL137"/>
    <mergeCell ref="BE136:BE137"/>
    <mergeCell ref="BI131:BI133"/>
    <mergeCell ref="BJ131:BJ133"/>
    <mergeCell ref="BL131:BL133"/>
    <mergeCell ref="G134:G135"/>
    <mergeCell ref="F134:F135"/>
    <mergeCell ref="E134:E135"/>
    <mergeCell ref="E136:E137"/>
    <mergeCell ref="F136:F137"/>
    <mergeCell ref="H134:H135"/>
    <mergeCell ref="I134:I135"/>
    <mergeCell ref="J134:J135"/>
    <mergeCell ref="K134:K135"/>
    <mergeCell ref="L134:L135"/>
    <mergeCell ref="M134:M135"/>
    <mergeCell ref="BJ134:BJ135"/>
    <mergeCell ref="N131:N133"/>
    <mergeCell ref="AI131:AI133"/>
    <mergeCell ref="AK131:AK133"/>
    <mergeCell ref="AL131:AL133"/>
    <mergeCell ref="AM131:AM133"/>
    <mergeCell ref="BE131:BE133"/>
    <mergeCell ref="BF131:BF133"/>
    <mergeCell ref="BG131:BG133"/>
    <mergeCell ref="BH131:BH133"/>
    <mergeCell ref="N134:N135"/>
    <mergeCell ref="AI134:AI135"/>
    <mergeCell ref="AK134:AK135"/>
    <mergeCell ref="AL134:AL135"/>
    <mergeCell ref="AM134:AM135"/>
    <mergeCell ref="D125:D137"/>
    <mergeCell ref="C125:C137"/>
    <mergeCell ref="B125:B137"/>
    <mergeCell ref="BL134:BL135"/>
    <mergeCell ref="BE134:BE135"/>
    <mergeCell ref="G136:G137"/>
    <mergeCell ref="H136:H137"/>
    <mergeCell ref="I136:I137"/>
    <mergeCell ref="J136:J137"/>
    <mergeCell ref="K136:K137"/>
    <mergeCell ref="M136:M137"/>
    <mergeCell ref="N136:N137"/>
    <mergeCell ref="AI136:AI137"/>
    <mergeCell ref="L136:L137"/>
    <mergeCell ref="AK136:AK137"/>
    <mergeCell ref="AL136:AL137"/>
  </mergeCells>
  <phoneticPr fontId="26" type="noConversion"/>
  <conditionalFormatting sqref="AM8:AN8 AN9:AN10 AM19 AM21 AM11:AN11 AM13:AN13 AN12:AN13 AM23 AM26 AM28 AM31 AM33 AM35 AM43:AM44 AM46 AM69:AM71 BD43:BD47 AN46:AN47 AM75 AM79:AM80 AN79 AM82 AM85 AM87 AM91 AM97 AM101 AM113:AN115 AM111 AM77:AN77 BD77 AM116 AM117:AN118 BD117:BD118 AN68:AN75 BD68:BD75 AN82:AN112 AM107:AM109 BD79:BD115 BD155:BD285 AM155:AN285">
    <cfRule type="cellIs" dxfId="496" priority="515" operator="equal">
      <formula>"Extrema"</formula>
    </cfRule>
    <cfRule type="cellIs" dxfId="495" priority="516" operator="equal">
      <formula>"Alta"</formula>
    </cfRule>
    <cfRule type="cellIs" dxfId="494" priority="517" operator="equal">
      <formula>"Moderada"</formula>
    </cfRule>
    <cfRule type="cellIs" dxfId="493" priority="518" operator="equal">
      <formula>"Baja"</formula>
    </cfRule>
  </conditionalFormatting>
  <conditionalFormatting sqref="AK8 AK11 AK13 AK15 AK17 AK19 AK21 AK23 AK26 AK28 AK31 AK33 AK35 AK43:AK44 AK46 AK69:AK71 AK75 AK77 AK79:AK80 AK82 AK85 AK87 AK91 AK97 AK101 AK111 AK113:AK118 AK155:AK285 AK107:AK109">
    <cfRule type="cellIs" dxfId="492" priority="512" operator="equal">
      <formula>"Moderado"</formula>
    </cfRule>
    <cfRule type="cellIs" dxfId="491" priority="513" operator="equal">
      <formula>"Catastrófico"</formula>
    </cfRule>
    <cfRule type="cellIs" dxfId="490" priority="514" operator="equal">
      <formula>"Mayor"</formula>
    </cfRule>
  </conditionalFormatting>
  <conditionalFormatting sqref="M8 M11 M19 M21 M23 M26 M28 M31 M33 M35 M43:M44 M46 M69:M71 M75 M77 M79:M80 M82 M85 M87 M91 M97 M101 M111 M113:M118 M155:M285 M107:M109">
    <cfRule type="cellIs" dxfId="489" priority="507" operator="equal">
      <formula>"Muy Alta"</formula>
    </cfRule>
    <cfRule type="cellIs" dxfId="488" priority="508" operator="equal">
      <formula>"Alta"</formula>
    </cfRule>
    <cfRule type="cellIs" dxfId="487" priority="509" operator="equal">
      <formula>"Media"</formula>
    </cfRule>
    <cfRule type="cellIs" dxfId="486" priority="510" operator="equal">
      <formula>"Baja"</formula>
    </cfRule>
    <cfRule type="cellIs" dxfId="485" priority="511" operator="equal">
      <formula>"Muy baja"</formula>
    </cfRule>
  </conditionalFormatting>
  <conditionalFormatting sqref="BD8:BD13 BD16 BD19 BD21:BD26 BD28:BD36">
    <cfRule type="cellIs" dxfId="484" priority="503" operator="equal">
      <formula>"Extrema"</formula>
    </cfRule>
    <cfRule type="cellIs" dxfId="483" priority="504" operator="equal">
      <formula>"Alta"</formula>
    </cfRule>
    <cfRule type="cellIs" dxfId="482" priority="505" operator="equal">
      <formula>"Moderada"</formula>
    </cfRule>
    <cfRule type="cellIs" dxfId="481" priority="506" operator="equal">
      <formula>"Baja"</formula>
    </cfRule>
  </conditionalFormatting>
  <conditionalFormatting sqref="M13">
    <cfRule type="cellIs" dxfId="480" priority="454" operator="equal">
      <formula>"Muy Alta"</formula>
    </cfRule>
    <cfRule type="cellIs" dxfId="479" priority="455" operator="equal">
      <formula>"Alta"</formula>
    </cfRule>
    <cfRule type="cellIs" dxfId="478" priority="456" operator="equal">
      <formula>"Media"</formula>
    </cfRule>
    <cfRule type="cellIs" dxfId="477" priority="457" operator="equal">
      <formula>"Baja"</formula>
    </cfRule>
    <cfRule type="cellIs" dxfId="476" priority="458" operator="equal">
      <formula>"Muy baja"</formula>
    </cfRule>
  </conditionalFormatting>
  <conditionalFormatting sqref="BD14">
    <cfRule type="cellIs" dxfId="475" priority="443" operator="equal">
      <formula>"Extrema"</formula>
    </cfRule>
    <cfRule type="cellIs" dxfId="474" priority="444" operator="equal">
      <formula>"Alta"</formula>
    </cfRule>
    <cfRule type="cellIs" dxfId="473" priority="445" operator="equal">
      <formula>"Moderada"</formula>
    </cfRule>
    <cfRule type="cellIs" dxfId="472" priority="446" operator="equal">
      <formula>"Baja"</formula>
    </cfRule>
  </conditionalFormatting>
  <conditionalFormatting sqref="AM15">
    <cfRule type="cellIs" dxfId="471" priority="434" operator="equal">
      <formula>"Extrema"</formula>
    </cfRule>
    <cfRule type="cellIs" dxfId="470" priority="435" operator="equal">
      <formula>"Alta"</formula>
    </cfRule>
    <cfRule type="cellIs" dxfId="469" priority="436" operator="equal">
      <formula>"Moderada"</formula>
    </cfRule>
    <cfRule type="cellIs" dxfId="468" priority="437" operator="equal">
      <formula>"Baja"</formula>
    </cfRule>
  </conditionalFormatting>
  <conditionalFormatting sqref="BD15">
    <cfRule type="cellIs" dxfId="467" priority="427" operator="equal">
      <formula>"Extrema"</formula>
    </cfRule>
    <cfRule type="cellIs" dxfId="466" priority="428" operator="equal">
      <formula>"Alta"</formula>
    </cfRule>
    <cfRule type="cellIs" dxfId="465" priority="429" operator="equal">
      <formula>"Moderada"</formula>
    </cfRule>
    <cfRule type="cellIs" dxfId="464" priority="430" operator="equal">
      <formula>"Baja"</formula>
    </cfRule>
  </conditionalFormatting>
  <conditionalFormatting sqref="M15">
    <cfRule type="cellIs" dxfId="463" priority="422" operator="equal">
      <formula>"Muy Alta"</formula>
    </cfRule>
    <cfRule type="cellIs" dxfId="462" priority="423" operator="equal">
      <formula>"Alta"</formula>
    </cfRule>
    <cfRule type="cellIs" dxfId="461" priority="424" operator="equal">
      <formula>"Media"</formula>
    </cfRule>
    <cfRule type="cellIs" dxfId="460" priority="425" operator="equal">
      <formula>"Baja"</formula>
    </cfRule>
    <cfRule type="cellIs" dxfId="459" priority="426" operator="equal">
      <formula>"Muy baja"</formula>
    </cfRule>
  </conditionalFormatting>
  <conditionalFormatting sqref="AM17">
    <cfRule type="cellIs" dxfId="458" priority="418" operator="equal">
      <formula>"Extrema"</formula>
    </cfRule>
    <cfRule type="cellIs" dxfId="457" priority="419" operator="equal">
      <formula>"Alta"</formula>
    </cfRule>
    <cfRule type="cellIs" dxfId="456" priority="420" operator="equal">
      <formula>"Moderada"</formula>
    </cfRule>
    <cfRule type="cellIs" dxfId="455" priority="421" operator="equal">
      <formula>"Baja"</formula>
    </cfRule>
  </conditionalFormatting>
  <conditionalFormatting sqref="BD17">
    <cfRule type="cellIs" dxfId="454" priority="411" operator="equal">
      <formula>"Extrema"</formula>
    </cfRule>
    <cfRule type="cellIs" dxfId="453" priority="412" operator="equal">
      <formula>"Alta"</formula>
    </cfRule>
    <cfRule type="cellIs" dxfId="452" priority="413" operator="equal">
      <formula>"Moderada"</formula>
    </cfRule>
    <cfRule type="cellIs" dxfId="451" priority="414" operator="equal">
      <formula>"Baja"</formula>
    </cfRule>
  </conditionalFormatting>
  <conditionalFormatting sqref="M17">
    <cfRule type="cellIs" dxfId="450" priority="406" operator="equal">
      <formula>"Muy Alta"</formula>
    </cfRule>
    <cfRule type="cellIs" dxfId="449" priority="407" operator="equal">
      <formula>"Alta"</formula>
    </cfRule>
    <cfRule type="cellIs" dxfId="448" priority="408" operator="equal">
      <formula>"Media"</formula>
    </cfRule>
    <cfRule type="cellIs" dxfId="447" priority="409" operator="equal">
      <formula>"Baja"</formula>
    </cfRule>
    <cfRule type="cellIs" dxfId="446" priority="410" operator="equal">
      <formula>"Muy baja"</formula>
    </cfRule>
  </conditionalFormatting>
  <conditionalFormatting sqref="BD18">
    <cfRule type="cellIs" dxfId="445" priority="395" operator="equal">
      <formula>"Extrema"</formula>
    </cfRule>
    <cfRule type="cellIs" dxfId="444" priority="396" operator="equal">
      <formula>"Alta"</formula>
    </cfRule>
    <cfRule type="cellIs" dxfId="443" priority="397" operator="equal">
      <formula>"Moderada"</formula>
    </cfRule>
    <cfRule type="cellIs" dxfId="442" priority="398" operator="equal">
      <formula>"Baja"</formula>
    </cfRule>
  </conditionalFormatting>
  <conditionalFormatting sqref="BD20">
    <cfRule type="cellIs" dxfId="441" priority="379" operator="equal">
      <formula>"Extrema"</formula>
    </cfRule>
    <cfRule type="cellIs" dxfId="440" priority="380" operator="equal">
      <formula>"Alta"</formula>
    </cfRule>
    <cfRule type="cellIs" dxfId="439" priority="381" operator="equal">
      <formula>"Moderada"</formula>
    </cfRule>
    <cfRule type="cellIs" dxfId="438" priority="382" operator="equal">
      <formula>"Baja"</formula>
    </cfRule>
  </conditionalFormatting>
  <conditionalFormatting sqref="AK8 AK11 AK13 AK15 AK17 AK19 AK21 AK23 AK26 AK28 AK31 AK33 AK35 AK43:AK44 AK46 AK69:AK71 AK75 AK77 AK79:AK80 AK82 AK85 AK87 AK91 AK97 AK101 AK111 AK113:AK118 AK155:AK285 AK107:AK109">
    <cfRule type="cellIs" dxfId="437" priority="371" operator="equal">
      <formula>"Leve"</formula>
    </cfRule>
  </conditionalFormatting>
  <conditionalFormatting sqref="AK8 AK11 AK13 AK15 AK17 AK19 AK21 AK23 AK26 AK28 AK31 AK33 AK35 AK43:AK44 AK46 AK69:AK71 AK75 AK77 AK79:AK80 AK82 AK85 AK87 AK91 AK97 AK101 AK111 AK113:AK118 AK155:AK285 AK107:AK109">
    <cfRule type="cellIs" dxfId="436" priority="370" operator="equal">
      <formula>"Menor"</formula>
    </cfRule>
  </conditionalFormatting>
  <conditionalFormatting sqref="AN14:AN27">
    <cfRule type="cellIs" dxfId="435" priority="365" operator="equal">
      <formula>"Extrema"</formula>
    </cfRule>
    <cfRule type="cellIs" dxfId="434" priority="366" operator="equal">
      <formula>"Alta"</formula>
    </cfRule>
    <cfRule type="cellIs" dxfId="433" priority="367" operator="equal">
      <formula>"Moderada"</formula>
    </cfRule>
    <cfRule type="cellIs" dxfId="432" priority="368" operator="equal">
      <formula>"Baja"</formula>
    </cfRule>
  </conditionalFormatting>
  <conditionalFormatting sqref="BD27">
    <cfRule type="cellIs" dxfId="431" priority="361" operator="equal">
      <formula>"Extrema"</formula>
    </cfRule>
    <cfRule type="cellIs" dxfId="430" priority="362" operator="equal">
      <formula>"Alta"</formula>
    </cfRule>
    <cfRule type="cellIs" dxfId="429" priority="363" operator="equal">
      <formula>"Moderada"</formula>
    </cfRule>
    <cfRule type="cellIs" dxfId="428" priority="364" operator="equal">
      <formula>"Baja"</formula>
    </cfRule>
  </conditionalFormatting>
  <conditionalFormatting sqref="AN28:AN36 AN43:AN45">
    <cfRule type="cellIs" dxfId="427" priority="353" operator="equal">
      <formula>"Extrema"</formula>
    </cfRule>
    <cfRule type="cellIs" dxfId="426" priority="354" operator="equal">
      <formula>"Alta"</formula>
    </cfRule>
    <cfRule type="cellIs" dxfId="425" priority="355" operator="equal">
      <formula>"Moderada"</formula>
    </cfRule>
    <cfRule type="cellIs" dxfId="424" priority="356" operator="equal">
      <formula>"Baja"</formula>
    </cfRule>
  </conditionalFormatting>
  <conditionalFormatting sqref="AM125 AM138:AM139 AM142 AM144 AM146 AM149 AM153 AM151">
    <cfRule type="cellIs" dxfId="423" priority="349" operator="equal">
      <formula>"Extrema"</formula>
    </cfRule>
    <cfRule type="cellIs" dxfId="422" priority="350" operator="equal">
      <formula>"Alta"</formula>
    </cfRule>
    <cfRule type="cellIs" dxfId="421" priority="351" operator="equal">
      <formula>"Moderada"</formula>
    </cfRule>
    <cfRule type="cellIs" dxfId="420" priority="352" operator="equal">
      <formula>"Baja"</formula>
    </cfRule>
  </conditionalFormatting>
  <conditionalFormatting sqref="AK125 AK138:AK139 AK142 AK144 AK146 AK149 AK153 AK151">
    <cfRule type="cellIs" dxfId="419" priority="346" operator="equal">
      <formula>"Moderado"</formula>
    </cfRule>
    <cfRule type="cellIs" dxfId="418" priority="347" operator="equal">
      <formula>"Catastrófico"</formula>
    </cfRule>
    <cfRule type="cellIs" dxfId="417" priority="348" operator="equal">
      <formula>"Mayor"</formula>
    </cfRule>
  </conditionalFormatting>
  <conditionalFormatting sqref="M125 M138:M139 M142 M144 M146 M149 M153 M151">
    <cfRule type="cellIs" dxfId="416" priority="341" operator="equal">
      <formula>"Muy Alta"</formula>
    </cfRule>
    <cfRule type="cellIs" dxfId="415" priority="342" operator="equal">
      <formula>"Alta"</formula>
    </cfRule>
    <cfRule type="cellIs" dxfId="414" priority="343" operator="equal">
      <formula>"Media"</formula>
    </cfRule>
    <cfRule type="cellIs" dxfId="413" priority="344" operator="equal">
      <formula>"Baja"</formula>
    </cfRule>
    <cfRule type="cellIs" dxfId="412" priority="345" operator="equal">
      <formula>"Muy baja"</formula>
    </cfRule>
  </conditionalFormatting>
  <conditionalFormatting sqref="BD125:BD126 BD146:BD149 BD151:BD154 BD137:BD144">
    <cfRule type="cellIs" dxfId="411" priority="337" operator="equal">
      <formula>"Extrema"</formula>
    </cfRule>
    <cfRule type="cellIs" dxfId="410" priority="338" operator="equal">
      <formula>"Alta"</formula>
    </cfRule>
    <cfRule type="cellIs" dxfId="409" priority="339" operator="equal">
      <formula>"Moderada"</formula>
    </cfRule>
    <cfRule type="cellIs" dxfId="408" priority="340" operator="equal">
      <formula>"Baja"</formula>
    </cfRule>
  </conditionalFormatting>
  <conditionalFormatting sqref="AK125 AK138:AK139 AK142 AK144 AK146 AK149 AK153 AK151">
    <cfRule type="cellIs" dxfId="407" priority="336" operator="equal">
      <formula>"Leve"</formula>
    </cfRule>
  </conditionalFormatting>
  <conditionalFormatting sqref="AK125 AK138:AK139 AK142 AK144 AK146 AK149 AK153 AK151">
    <cfRule type="cellIs" dxfId="406" priority="335" operator="equal">
      <formula>"Menor"</formula>
    </cfRule>
  </conditionalFormatting>
  <conditionalFormatting sqref="AN125:AN126 AN146:AN149 AN151:AN154 AN138:AN144">
    <cfRule type="cellIs" dxfId="405" priority="331" operator="equal">
      <formula>"Extrema"</formula>
    </cfRule>
    <cfRule type="cellIs" dxfId="404" priority="332" operator="equal">
      <formula>"Alta"</formula>
    </cfRule>
    <cfRule type="cellIs" dxfId="403" priority="333" operator="equal">
      <formula>"Moderada"</formula>
    </cfRule>
    <cfRule type="cellIs" dxfId="402" priority="334" operator="equal">
      <formula>"Baja"</formula>
    </cfRule>
  </conditionalFormatting>
  <conditionalFormatting sqref="AM68">
    <cfRule type="cellIs" dxfId="401" priority="327" operator="equal">
      <formula>"Extrema"</formula>
    </cfRule>
    <cfRule type="cellIs" dxfId="400" priority="328" operator="equal">
      <formula>"Alta"</formula>
    </cfRule>
    <cfRule type="cellIs" dxfId="399" priority="329" operator="equal">
      <formula>"Moderada"</formula>
    </cfRule>
    <cfRule type="cellIs" dxfId="398" priority="330" operator="equal">
      <formula>"Baja"</formula>
    </cfRule>
  </conditionalFormatting>
  <conditionalFormatting sqref="AK68">
    <cfRule type="cellIs" dxfId="397" priority="324" operator="equal">
      <formula>"Moderado"</formula>
    </cfRule>
    <cfRule type="cellIs" dxfId="396" priority="325" operator="equal">
      <formula>"Catastrófico"</formula>
    </cfRule>
    <cfRule type="cellIs" dxfId="395" priority="326" operator="equal">
      <formula>"Mayor"</formula>
    </cfRule>
  </conditionalFormatting>
  <conditionalFormatting sqref="M68">
    <cfRule type="cellIs" dxfId="394" priority="319" operator="equal">
      <formula>"Muy Alta"</formula>
    </cfRule>
    <cfRule type="cellIs" dxfId="393" priority="320" operator="equal">
      <formula>"Alta"</formula>
    </cfRule>
    <cfRule type="cellIs" dxfId="392" priority="321" operator="equal">
      <formula>"Media"</formula>
    </cfRule>
    <cfRule type="cellIs" dxfId="391" priority="322" operator="equal">
      <formula>"Baja"</formula>
    </cfRule>
    <cfRule type="cellIs" dxfId="390" priority="323" operator="equal">
      <formula>"Muy baja"</formula>
    </cfRule>
  </conditionalFormatting>
  <conditionalFormatting sqref="AK68">
    <cfRule type="cellIs" dxfId="389" priority="318" operator="equal">
      <formula>"Leve"</formula>
    </cfRule>
  </conditionalFormatting>
  <conditionalFormatting sqref="AK68">
    <cfRule type="cellIs" dxfId="388" priority="317" operator="equal">
      <formula>"Menor"</formula>
    </cfRule>
  </conditionalFormatting>
  <conditionalFormatting sqref="AN80:AN81">
    <cfRule type="cellIs" dxfId="387" priority="309" operator="equal">
      <formula>"Extrema"</formula>
    </cfRule>
    <cfRule type="cellIs" dxfId="386" priority="310" operator="equal">
      <formula>"Alta"</formula>
    </cfRule>
    <cfRule type="cellIs" dxfId="385" priority="311" operator="equal">
      <formula>"Moderada"</formula>
    </cfRule>
    <cfRule type="cellIs" dxfId="384" priority="312" operator="equal">
      <formula>"Baja"</formula>
    </cfRule>
  </conditionalFormatting>
  <conditionalFormatting sqref="AN116">
    <cfRule type="cellIs" dxfId="383" priority="305" operator="equal">
      <formula>"Extrema"</formula>
    </cfRule>
    <cfRule type="cellIs" dxfId="382" priority="306" operator="equal">
      <formula>"Alta"</formula>
    </cfRule>
    <cfRule type="cellIs" dxfId="381" priority="307" operator="equal">
      <formula>"Moderada"</formula>
    </cfRule>
    <cfRule type="cellIs" dxfId="380" priority="308" operator="equal">
      <formula>"Baja"</formula>
    </cfRule>
  </conditionalFormatting>
  <conditionalFormatting sqref="AM119">
    <cfRule type="cellIs" dxfId="379" priority="279" operator="equal">
      <formula>"Extrema"</formula>
    </cfRule>
    <cfRule type="cellIs" dxfId="378" priority="280" operator="equal">
      <formula>"Alta"</formula>
    </cfRule>
    <cfRule type="cellIs" dxfId="377" priority="281" operator="equal">
      <formula>"Moderada"</formula>
    </cfRule>
    <cfRule type="cellIs" dxfId="376" priority="282" operator="equal">
      <formula>"Baja"</formula>
    </cfRule>
  </conditionalFormatting>
  <conditionalFormatting sqref="AK119">
    <cfRule type="cellIs" dxfId="375" priority="276" operator="equal">
      <formula>"Moderado"</formula>
    </cfRule>
    <cfRule type="cellIs" dxfId="374" priority="277" operator="equal">
      <formula>"Catastrófico"</formula>
    </cfRule>
    <cfRule type="cellIs" dxfId="373" priority="278" operator="equal">
      <formula>"Mayor"</formula>
    </cfRule>
  </conditionalFormatting>
  <conditionalFormatting sqref="M119">
    <cfRule type="cellIs" dxfId="372" priority="271" operator="equal">
      <formula>"Muy Alta"</formula>
    </cfRule>
    <cfRule type="cellIs" dxfId="371" priority="272" operator="equal">
      <formula>"Alta"</formula>
    </cfRule>
    <cfRule type="cellIs" dxfId="370" priority="273" operator="equal">
      <formula>"Media"</formula>
    </cfRule>
    <cfRule type="cellIs" dxfId="369" priority="274" operator="equal">
      <formula>"Baja"</formula>
    </cfRule>
    <cfRule type="cellIs" dxfId="368" priority="275" operator="equal">
      <formula>"Muy baja"</formula>
    </cfRule>
  </conditionalFormatting>
  <conditionalFormatting sqref="BD119">
    <cfRule type="cellIs" dxfId="367" priority="267" operator="equal">
      <formula>"Extrema"</formula>
    </cfRule>
    <cfRule type="cellIs" dxfId="366" priority="268" operator="equal">
      <formula>"Alta"</formula>
    </cfRule>
    <cfRule type="cellIs" dxfId="365" priority="269" operator="equal">
      <formula>"Moderada"</formula>
    </cfRule>
    <cfRule type="cellIs" dxfId="364" priority="270" operator="equal">
      <formula>"Baja"</formula>
    </cfRule>
  </conditionalFormatting>
  <conditionalFormatting sqref="AK119">
    <cfRule type="cellIs" dxfId="363" priority="266" operator="equal">
      <formula>"Leve"</formula>
    </cfRule>
  </conditionalFormatting>
  <conditionalFormatting sqref="AK119">
    <cfRule type="cellIs" dxfId="362" priority="265" operator="equal">
      <formula>"Menor"</formula>
    </cfRule>
  </conditionalFormatting>
  <conditionalFormatting sqref="AN119">
    <cfRule type="cellIs" dxfId="361" priority="261" operator="equal">
      <formula>"Extrema"</formula>
    </cfRule>
    <cfRule type="cellIs" dxfId="360" priority="262" operator="equal">
      <formula>"Alta"</formula>
    </cfRule>
    <cfRule type="cellIs" dxfId="359" priority="263" operator="equal">
      <formula>"Moderada"</formula>
    </cfRule>
    <cfRule type="cellIs" dxfId="358" priority="264" operator="equal">
      <formula>"Baja"</formula>
    </cfRule>
  </conditionalFormatting>
  <conditionalFormatting sqref="AM122">
    <cfRule type="cellIs" dxfId="357" priority="257" operator="equal">
      <formula>"Extrema"</formula>
    </cfRule>
    <cfRule type="cellIs" dxfId="356" priority="258" operator="equal">
      <formula>"Alta"</formula>
    </cfRule>
    <cfRule type="cellIs" dxfId="355" priority="259" operator="equal">
      <formula>"Moderada"</formula>
    </cfRule>
    <cfRule type="cellIs" dxfId="354" priority="260" operator="equal">
      <formula>"Baja"</formula>
    </cfRule>
  </conditionalFormatting>
  <conditionalFormatting sqref="AK122">
    <cfRule type="cellIs" dxfId="353" priority="254" operator="equal">
      <formula>"Moderado"</formula>
    </cfRule>
    <cfRule type="cellIs" dxfId="352" priority="255" operator="equal">
      <formula>"Catastrófico"</formula>
    </cfRule>
    <cfRule type="cellIs" dxfId="351" priority="256" operator="equal">
      <formula>"Mayor"</formula>
    </cfRule>
  </conditionalFormatting>
  <conditionalFormatting sqref="M122">
    <cfRule type="cellIs" dxfId="350" priority="249" operator="equal">
      <formula>"Muy Alta"</formula>
    </cfRule>
    <cfRule type="cellIs" dxfId="349" priority="250" operator="equal">
      <formula>"Alta"</formula>
    </cfRule>
    <cfRule type="cellIs" dxfId="348" priority="251" operator="equal">
      <formula>"Media"</formula>
    </cfRule>
    <cfRule type="cellIs" dxfId="347" priority="252" operator="equal">
      <formula>"Baja"</formula>
    </cfRule>
    <cfRule type="cellIs" dxfId="346" priority="253" operator="equal">
      <formula>"Muy baja"</formula>
    </cfRule>
  </conditionalFormatting>
  <conditionalFormatting sqref="BD120:BD122">
    <cfRule type="cellIs" dxfId="345" priority="245" operator="equal">
      <formula>"Extrema"</formula>
    </cfRule>
    <cfRule type="cellIs" dxfId="344" priority="246" operator="equal">
      <formula>"Alta"</formula>
    </cfRule>
    <cfRule type="cellIs" dxfId="343" priority="247" operator="equal">
      <formula>"Moderada"</formula>
    </cfRule>
    <cfRule type="cellIs" dxfId="342" priority="248" operator="equal">
      <formula>"Baja"</formula>
    </cfRule>
  </conditionalFormatting>
  <conditionalFormatting sqref="AK122">
    <cfRule type="cellIs" dxfId="341" priority="244" operator="equal">
      <formula>"Leve"</formula>
    </cfRule>
  </conditionalFormatting>
  <conditionalFormatting sqref="AK122">
    <cfRule type="cellIs" dxfId="340" priority="243" operator="equal">
      <formula>"Menor"</formula>
    </cfRule>
  </conditionalFormatting>
  <conditionalFormatting sqref="AN120:AN123">
    <cfRule type="cellIs" dxfId="339" priority="239" operator="equal">
      <formula>"Extrema"</formula>
    </cfRule>
    <cfRule type="cellIs" dxfId="338" priority="240" operator="equal">
      <formula>"Alta"</formula>
    </cfRule>
    <cfRule type="cellIs" dxfId="337" priority="241" operator="equal">
      <formula>"Moderada"</formula>
    </cfRule>
    <cfRule type="cellIs" dxfId="336" priority="242" operator="equal">
      <formula>"Baja"</formula>
    </cfRule>
  </conditionalFormatting>
  <conditionalFormatting sqref="AM124">
    <cfRule type="cellIs" dxfId="335" priority="235" operator="equal">
      <formula>"Extrema"</formula>
    </cfRule>
    <cfRule type="cellIs" dxfId="334" priority="236" operator="equal">
      <formula>"Alta"</formula>
    </cfRule>
    <cfRule type="cellIs" dxfId="333" priority="237" operator="equal">
      <formula>"Moderada"</formula>
    </cfRule>
    <cfRule type="cellIs" dxfId="332" priority="238" operator="equal">
      <formula>"Baja"</formula>
    </cfRule>
  </conditionalFormatting>
  <conditionalFormatting sqref="AK124">
    <cfRule type="cellIs" dxfId="331" priority="232" operator="equal">
      <formula>"Moderado"</formula>
    </cfRule>
    <cfRule type="cellIs" dxfId="330" priority="233" operator="equal">
      <formula>"Catastrófico"</formula>
    </cfRule>
    <cfRule type="cellIs" dxfId="329" priority="234" operator="equal">
      <formula>"Mayor"</formula>
    </cfRule>
  </conditionalFormatting>
  <conditionalFormatting sqref="M124">
    <cfRule type="cellIs" dxfId="328" priority="227" operator="equal">
      <formula>"Muy Alta"</formula>
    </cfRule>
    <cfRule type="cellIs" dxfId="327" priority="228" operator="equal">
      <formula>"Alta"</formula>
    </cfRule>
    <cfRule type="cellIs" dxfId="326" priority="229" operator="equal">
      <formula>"Media"</formula>
    </cfRule>
    <cfRule type="cellIs" dxfId="325" priority="230" operator="equal">
      <formula>"Baja"</formula>
    </cfRule>
    <cfRule type="cellIs" dxfId="324" priority="231" operator="equal">
      <formula>"Muy baja"</formula>
    </cfRule>
  </conditionalFormatting>
  <conditionalFormatting sqref="BD124">
    <cfRule type="cellIs" dxfId="323" priority="223" operator="equal">
      <formula>"Extrema"</formula>
    </cfRule>
    <cfRule type="cellIs" dxfId="322" priority="224" operator="equal">
      <formula>"Alta"</formula>
    </cfRule>
    <cfRule type="cellIs" dxfId="321" priority="225" operator="equal">
      <formula>"Moderada"</formula>
    </cfRule>
    <cfRule type="cellIs" dxfId="320" priority="226" operator="equal">
      <formula>"Baja"</formula>
    </cfRule>
  </conditionalFormatting>
  <conditionalFormatting sqref="AK124">
    <cfRule type="cellIs" dxfId="319" priority="222" operator="equal">
      <formula>"Leve"</formula>
    </cfRule>
  </conditionalFormatting>
  <conditionalFormatting sqref="AK124">
    <cfRule type="cellIs" dxfId="318" priority="221" operator="equal">
      <formula>"Menor"</formula>
    </cfRule>
  </conditionalFormatting>
  <conditionalFormatting sqref="AN124">
    <cfRule type="cellIs" dxfId="317" priority="217" operator="equal">
      <formula>"Extrema"</formula>
    </cfRule>
    <cfRule type="cellIs" dxfId="316" priority="218" operator="equal">
      <formula>"Alta"</formula>
    </cfRule>
    <cfRule type="cellIs" dxfId="315" priority="219" operator="equal">
      <formula>"Moderada"</formula>
    </cfRule>
    <cfRule type="cellIs" dxfId="314" priority="220" operator="equal">
      <formula>"Baja"</formula>
    </cfRule>
  </conditionalFormatting>
  <conditionalFormatting sqref="AM127 AM134">
    <cfRule type="cellIs" dxfId="313" priority="213" operator="equal">
      <formula>"Extrema"</formula>
    </cfRule>
    <cfRule type="cellIs" dxfId="312" priority="214" operator="equal">
      <formula>"Alta"</formula>
    </cfRule>
    <cfRule type="cellIs" dxfId="311" priority="215" operator="equal">
      <formula>"Moderada"</formula>
    </cfRule>
    <cfRule type="cellIs" dxfId="310" priority="216" operator="equal">
      <formula>"Baja"</formula>
    </cfRule>
  </conditionalFormatting>
  <conditionalFormatting sqref="AK127 AK134">
    <cfRule type="cellIs" dxfId="309" priority="210" operator="equal">
      <formula>"Moderado"</formula>
    </cfRule>
    <cfRule type="cellIs" dxfId="308" priority="211" operator="equal">
      <formula>"Catastrófico"</formula>
    </cfRule>
    <cfRule type="cellIs" dxfId="307" priority="212" operator="equal">
      <formula>"Mayor"</formula>
    </cfRule>
  </conditionalFormatting>
  <conditionalFormatting sqref="M127 M134">
    <cfRule type="cellIs" dxfId="306" priority="205" operator="equal">
      <formula>"Muy Alta"</formula>
    </cfRule>
    <cfRule type="cellIs" dxfId="305" priority="206" operator="equal">
      <formula>"Alta"</formula>
    </cfRule>
    <cfRule type="cellIs" dxfId="304" priority="207" operator="equal">
      <formula>"Media"</formula>
    </cfRule>
    <cfRule type="cellIs" dxfId="303" priority="208" operator="equal">
      <formula>"Baja"</formula>
    </cfRule>
    <cfRule type="cellIs" dxfId="302" priority="209" operator="equal">
      <formula>"Muy baja"</formula>
    </cfRule>
  </conditionalFormatting>
  <conditionalFormatting sqref="BD127 BD134">
    <cfRule type="cellIs" dxfId="301" priority="201" operator="equal">
      <formula>"Extrema"</formula>
    </cfRule>
    <cfRule type="cellIs" dxfId="300" priority="202" operator="equal">
      <formula>"Alta"</formula>
    </cfRule>
    <cfRule type="cellIs" dxfId="299" priority="203" operator="equal">
      <formula>"Moderada"</formula>
    </cfRule>
    <cfRule type="cellIs" dxfId="298" priority="204" operator="equal">
      <formula>"Baja"</formula>
    </cfRule>
  </conditionalFormatting>
  <conditionalFormatting sqref="AK127 AK134">
    <cfRule type="cellIs" dxfId="297" priority="200" operator="equal">
      <formula>"Leve"</formula>
    </cfRule>
  </conditionalFormatting>
  <conditionalFormatting sqref="AK127 AK134">
    <cfRule type="cellIs" dxfId="296" priority="199" operator="equal">
      <formula>"Menor"</formula>
    </cfRule>
  </conditionalFormatting>
  <conditionalFormatting sqref="AN127:AN128 AN134:AN135">
    <cfRule type="cellIs" dxfId="295" priority="195" operator="equal">
      <formula>"Extrema"</formula>
    </cfRule>
    <cfRule type="cellIs" dxfId="294" priority="196" operator="equal">
      <formula>"Alta"</formula>
    </cfRule>
    <cfRule type="cellIs" dxfId="293" priority="197" operator="equal">
      <formula>"Moderada"</formula>
    </cfRule>
    <cfRule type="cellIs" dxfId="292" priority="198" operator="equal">
      <formula>"Baja"</formula>
    </cfRule>
  </conditionalFormatting>
  <conditionalFormatting sqref="AM129 AM131">
    <cfRule type="cellIs" dxfId="291" priority="169" operator="equal">
      <formula>"Extrema"</formula>
    </cfRule>
    <cfRule type="cellIs" dxfId="290" priority="170" operator="equal">
      <formula>"Alta"</formula>
    </cfRule>
    <cfRule type="cellIs" dxfId="289" priority="171" operator="equal">
      <formula>"Moderada"</formula>
    </cfRule>
    <cfRule type="cellIs" dxfId="288" priority="172" operator="equal">
      <formula>"Baja"</formula>
    </cfRule>
  </conditionalFormatting>
  <conditionalFormatting sqref="AK129 AK131">
    <cfRule type="cellIs" dxfId="287" priority="166" operator="equal">
      <formula>"Moderado"</formula>
    </cfRule>
    <cfRule type="cellIs" dxfId="286" priority="167" operator="equal">
      <formula>"Catastrófico"</formula>
    </cfRule>
    <cfRule type="cellIs" dxfId="285" priority="168" operator="equal">
      <formula>"Mayor"</formula>
    </cfRule>
  </conditionalFormatting>
  <conditionalFormatting sqref="M129 M131">
    <cfRule type="cellIs" dxfId="284" priority="161" operator="equal">
      <formula>"Muy Alta"</formula>
    </cfRule>
    <cfRule type="cellIs" dxfId="283" priority="162" operator="equal">
      <formula>"Alta"</formula>
    </cfRule>
    <cfRule type="cellIs" dxfId="282" priority="163" operator="equal">
      <formula>"Media"</formula>
    </cfRule>
    <cfRule type="cellIs" dxfId="281" priority="164" operator="equal">
      <formula>"Baja"</formula>
    </cfRule>
    <cfRule type="cellIs" dxfId="280" priority="165" operator="equal">
      <formula>"Muy baja"</formula>
    </cfRule>
  </conditionalFormatting>
  <conditionalFormatting sqref="BD128 BD133">
    <cfRule type="cellIs" dxfId="279" priority="179" operator="equal">
      <formula>"Extrema"</formula>
    </cfRule>
    <cfRule type="cellIs" dxfId="278" priority="180" operator="equal">
      <formula>"Alta"</formula>
    </cfRule>
    <cfRule type="cellIs" dxfId="277" priority="181" operator="equal">
      <formula>"Moderada"</formula>
    </cfRule>
    <cfRule type="cellIs" dxfId="276" priority="182" operator="equal">
      <formula>"Baja"</formula>
    </cfRule>
  </conditionalFormatting>
  <conditionalFormatting sqref="AK129 AK131">
    <cfRule type="cellIs" dxfId="275" priority="156" operator="equal">
      <formula>"Leve"</formula>
    </cfRule>
  </conditionalFormatting>
  <conditionalFormatting sqref="AK129 AK131">
    <cfRule type="cellIs" dxfId="274" priority="155" operator="equal">
      <formula>"Menor"</formula>
    </cfRule>
  </conditionalFormatting>
  <conditionalFormatting sqref="AN129:AN133">
    <cfRule type="cellIs" dxfId="273" priority="151" operator="equal">
      <formula>"Extrema"</formula>
    </cfRule>
    <cfRule type="cellIs" dxfId="272" priority="152" operator="equal">
      <formula>"Alta"</formula>
    </cfRule>
    <cfRule type="cellIs" dxfId="271" priority="153" operator="equal">
      <formula>"Moderada"</formula>
    </cfRule>
    <cfRule type="cellIs" dxfId="270" priority="154" operator="equal">
      <formula>"Baja"</formula>
    </cfRule>
  </conditionalFormatting>
  <conditionalFormatting sqref="BD129:BD132">
    <cfRule type="cellIs" dxfId="269" priority="157" operator="equal">
      <formula>"Extrema"</formula>
    </cfRule>
    <cfRule type="cellIs" dxfId="268" priority="158" operator="equal">
      <formula>"Alta"</formula>
    </cfRule>
    <cfRule type="cellIs" dxfId="267" priority="159" operator="equal">
      <formula>"Moderada"</formula>
    </cfRule>
    <cfRule type="cellIs" dxfId="266" priority="160" operator="equal">
      <formula>"Baja"</formula>
    </cfRule>
  </conditionalFormatting>
  <conditionalFormatting sqref="AM136">
    <cfRule type="cellIs" dxfId="265" priority="147" operator="equal">
      <formula>"Extrema"</formula>
    </cfRule>
    <cfRule type="cellIs" dxfId="264" priority="148" operator="equal">
      <formula>"Alta"</formula>
    </cfRule>
    <cfRule type="cellIs" dxfId="263" priority="149" operator="equal">
      <formula>"Moderada"</formula>
    </cfRule>
    <cfRule type="cellIs" dxfId="262" priority="150" operator="equal">
      <formula>"Baja"</formula>
    </cfRule>
  </conditionalFormatting>
  <conditionalFormatting sqref="AK136">
    <cfRule type="cellIs" dxfId="261" priority="144" operator="equal">
      <formula>"Moderado"</formula>
    </cfRule>
    <cfRule type="cellIs" dxfId="260" priority="145" operator="equal">
      <formula>"Catastrófico"</formula>
    </cfRule>
    <cfRule type="cellIs" dxfId="259" priority="146" operator="equal">
      <formula>"Mayor"</formula>
    </cfRule>
  </conditionalFormatting>
  <conditionalFormatting sqref="M136">
    <cfRule type="cellIs" dxfId="258" priority="139" operator="equal">
      <formula>"Muy Alta"</formula>
    </cfRule>
    <cfRule type="cellIs" dxfId="257" priority="140" operator="equal">
      <formula>"Alta"</formula>
    </cfRule>
    <cfRule type="cellIs" dxfId="256" priority="141" operator="equal">
      <formula>"Media"</formula>
    </cfRule>
    <cfRule type="cellIs" dxfId="255" priority="142" operator="equal">
      <formula>"Baja"</formula>
    </cfRule>
    <cfRule type="cellIs" dxfId="254" priority="143" operator="equal">
      <formula>"Muy baja"</formula>
    </cfRule>
  </conditionalFormatting>
  <conditionalFormatting sqref="BD136">
    <cfRule type="cellIs" dxfId="253" priority="135" operator="equal">
      <formula>"Extrema"</formula>
    </cfRule>
    <cfRule type="cellIs" dxfId="252" priority="136" operator="equal">
      <formula>"Alta"</formula>
    </cfRule>
    <cfRule type="cellIs" dxfId="251" priority="137" operator="equal">
      <formula>"Moderada"</formula>
    </cfRule>
    <cfRule type="cellIs" dxfId="250" priority="138" operator="equal">
      <formula>"Baja"</formula>
    </cfRule>
  </conditionalFormatting>
  <conditionalFormatting sqref="AK136">
    <cfRule type="cellIs" dxfId="249" priority="134" operator="equal">
      <formula>"Leve"</formula>
    </cfRule>
  </conditionalFormatting>
  <conditionalFormatting sqref="AK136">
    <cfRule type="cellIs" dxfId="248" priority="133" operator="equal">
      <formula>"Menor"</formula>
    </cfRule>
  </conditionalFormatting>
  <conditionalFormatting sqref="AN136:AN137">
    <cfRule type="cellIs" dxfId="247" priority="129" operator="equal">
      <formula>"Extrema"</formula>
    </cfRule>
    <cfRule type="cellIs" dxfId="246" priority="130" operator="equal">
      <formula>"Alta"</formula>
    </cfRule>
    <cfRule type="cellIs" dxfId="245" priority="131" operator="equal">
      <formula>"Moderada"</formula>
    </cfRule>
    <cfRule type="cellIs" dxfId="244" priority="132" operator="equal">
      <formula>"Baja"</formula>
    </cfRule>
  </conditionalFormatting>
  <conditionalFormatting sqref="BD135">
    <cfRule type="cellIs" dxfId="243" priority="113" operator="equal">
      <formula>"Extrema"</formula>
    </cfRule>
    <cfRule type="cellIs" dxfId="242" priority="114" operator="equal">
      <formula>"Alta"</formula>
    </cfRule>
    <cfRule type="cellIs" dxfId="241" priority="115" operator="equal">
      <formula>"Moderada"</formula>
    </cfRule>
    <cfRule type="cellIs" dxfId="240" priority="116" operator="equal">
      <formula>"Baja"</formula>
    </cfRule>
  </conditionalFormatting>
  <conditionalFormatting sqref="BD116">
    <cfRule type="cellIs" dxfId="239" priority="103" operator="equal">
      <formula>"Extrema"</formula>
    </cfRule>
    <cfRule type="cellIs" dxfId="238" priority="104" operator="equal">
      <formula>"Alta"</formula>
    </cfRule>
    <cfRule type="cellIs" dxfId="237" priority="105" operator="equal">
      <formula>"Moderada"</formula>
    </cfRule>
    <cfRule type="cellIs" dxfId="236" priority="106" operator="equal">
      <formula>"Baja"</formula>
    </cfRule>
  </conditionalFormatting>
  <conditionalFormatting sqref="BD123">
    <cfRule type="cellIs" dxfId="235" priority="99" operator="equal">
      <formula>"Extrema"</formula>
    </cfRule>
    <cfRule type="cellIs" dxfId="234" priority="100" operator="equal">
      <formula>"Alta"</formula>
    </cfRule>
    <cfRule type="cellIs" dxfId="233" priority="101" operator="equal">
      <formula>"Moderada"</formula>
    </cfRule>
    <cfRule type="cellIs" dxfId="232" priority="102" operator="equal">
      <formula>"Baja"</formula>
    </cfRule>
  </conditionalFormatting>
  <conditionalFormatting sqref="AM38:AM41 BD38:BD42 AN38:AN42">
    <cfRule type="cellIs" dxfId="231" priority="67" operator="equal">
      <formula>"Extrema"</formula>
    </cfRule>
    <cfRule type="cellIs" dxfId="230" priority="68" operator="equal">
      <formula>"Alta"</formula>
    </cfRule>
    <cfRule type="cellIs" dxfId="229" priority="69" operator="equal">
      <formula>"Moderada"</formula>
    </cfRule>
    <cfRule type="cellIs" dxfId="228" priority="70" operator="equal">
      <formula>"Baja"</formula>
    </cfRule>
  </conditionalFormatting>
  <conditionalFormatting sqref="AK38:AK41">
    <cfRule type="cellIs" dxfId="227" priority="64" operator="equal">
      <formula>"Moderado"</formula>
    </cfRule>
    <cfRule type="cellIs" dxfId="226" priority="65" operator="equal">
      <formula>"Catastrófico"</formula>
    </cfRule>
    <cfRule type="cellIs" dxfId="225" priority="66" operator="equal">
      <formula>"Mayor"</formula>
    </cfRule>
  </conditionalFormatting>
  <conditionalFormatting sqref="M38:M41">
    <cfRule type="cellIs" dxfId="224" priority="59" operator="equal">
      <formula>"Muy Alta"</formula>
    </cfRule>
    <cfRule type="cellIs" dxfId="223" priority="60" operator="equal">
      <formula>"Alta"</formula>
    </cfRule>
    <cfRule type="cellIs" dxfId="222" priority="61" operator="equal">
      <formula>"Media"</formula>
    </cfRule>
    <cfRule type="cellIs" dxfId="221" priority="62" operator="equal">
      <formula>"Baja"</formula>
    </cfRule>
    <cfRule type="cellIs" dxfId="220" priority="63" operator="equal">
      <formula>"Muy baja"</formula>
    </cfRule>
  </conditionalFormatting>
  <conditionalFormatting sqref="AK38:AK41">
    <cfRule type="cellIs" dxfId="219" priority="58" operator="equal">
      <formula>"Leve"</formula>
    </cfRule>
  </conditionalFormatting>
  <conditionalFormatting sqref="AK38:AK41">
    <cfRule type="cellIs" dxfId="218" priority="57" operator="equal">
      <formula>"Menor"</formula>
    </cfRule>
  </conditionalFormatting>
  <conditionalFormatting sqref="AM48:AM54 AN48:AN57 AM56:AM57 BD48:BD57">
    <cfRule type="cellIs" dxfId="217" priority="25" operator="equal">
      <formula>"Extrema"</formula>
    </cfRule>
    <cfRule type="cellIs" dxfId="216" priority="26" operator="equal">
      <formula>"Alta"</formula>
    </cfRule>
    <cfRule type="cellIs" dxfId="215" priority="27" operator="equal">
      <formula>"Moderada"</formula>
    </cfRule>
    <cfRule type="cellIs" dxfId="214" priority="28" operator="equal">
      <formula>"Baja"</formula>
    </cfRule>
  </conditionalFormatting>
  <conditionalFormatting sqref="AK48:AK54 AK56:AK57">
    <cfRule type="cellIs" dxfId="213" priority="22" operator="equal">
      <formula>"Moderado"</formula>
    </cfRule>
    <cfRule type="cellIs" dxfId="212" priority="23" operator="equal">
      <formula>"Catastrófico"</formula>
    </cfRule>
    <cfRule type="cellIs" dxfId="211" priority="24" operator="equal">
      <formula>"Mayor"</formula>
    </cfRule>
  </conditionalFormatting>
  <conditionalFormatting sqref="M48:M54 M56:M57">
    <cfRule type="cellIs" dxfId="210" priority="17" operator="equal">
      <formula>"Muy Alta"</formula>
    </cfRule>
    <cfRule type="cellIs" dxfId="209" priority="18" operator="equal">
      <formula>"Alta"</formula>
    </cfRule>
    <cfRule type="cellIs" dxfId="208" priority="19" operator="equal">
      <formula>"Media"</formula>
    </cfRule>
    <cfRule type="cellIs" dxfId="207" priority="20" operator="equal">
      <formula>"Baja"</formula>
    </cfRule>
    <cfRule type="cellIs" dxfId="206" priority="21" operator="equal">
      <formula>"Muy baja"</formula>
    </cfRule>
  </conditionalFormatting>
  <conditionalFormatting sqref="AK48:AK54 AK56:AK57">
    <cfRule type="cellIs" dxfId="205" priority="16" operator="equal">
      <formula>"Leve"</formula>
    </cfRule>
  </conditionalFormatting>
  <conditionalFormatting sqref="AK48:AK54 AK56:AK57">
    <cfRule type="cellIs" dxfId="204" priority="15" operator="equal">
      <formula>"Menor"</formula>
    </cfRule>
  </conditionalFormatting>
  <conditionalFormatting sqref="AM58 AM60 AM65:AM66 BD58:BD67 AN58:AN67">
    <cfRule type="cellIs" dxfId="203" priority="11" operator="equal">
      <formula>"Extrema"</formula>
    </cfRule>
    <cfRule type="cellIs" dxfId="202" priority="12" operator="equal">
      <formula>"Alta"</formula>
    </cfRule>
    <cfRule type="cellIs" dxfId="201" priority="13" operator="equal">
      <formula>"Moderada"</formula>
    </cfRule>
    <cfRule type="cellIs" dxfId="200" priority="14" operator="equal">
      <formula>"Baja"</formula>
    </cfRule>
  </conditionalFormatting>
  <conditionalFormatting sqref="AK58 AK60 AK65:AK66">
    <cfRule type="cellIs" dxfId="199" priority="8" operator="equal">
      <formula>"Moderado"</formula>
    </cfRule>
    <cfRule type="cellIs" dxfId="198" priority="9" operator="equal">
      <formula>"Catastrófico"</formula>
    </cfRule>
    <cfRule type="cellIs" dxfId="197" priority="10" operator="equal">
      <formula>"Mayor"</formula>
    </cfRule>
  </conditionalFormatting>
  <conditionalFormatting sqref="M58 M60 M65:M66">
    <cfRule type="cellIs" dxfId="196" priority="3" operator="equal">
      <formula>"Muy Alta"</formula>
    </cfRule>
    <cfRule type="cellIs" dxfId="195" priority="4" operator="equal">
      <formula>"Alta"</formula>
    </cfRule>
    <cfRule type="cellIs" dxfId="194" priority="5" operator="equal">
      <formula>"Media"</formula>
    </cfRule>
    <cfRule type="cellIs" dxfId="193" priority="6" operator="equal">
      <formula>"Baja"</formula>
    </cfRule>
    <cfRule type="cellIs" dxfId="192" priority="7" operator="equal">
      <formula>"Muy baja"</formula>
    </cfRule>
  </conditionalFormatting>
  <conditionalFormatting sqref="AK58 AK60 AK65:AK66">
    <cfRule type="cellIs" dxfId="191" priority="2" operator="equal">
      <formula>"Leve"</formula>
    </cfRule>
  </conditionalFormatting>
  <conditionalFormatting sqref="AK58 AK60 AK65:AK66">
    <cfRule type="cellIs" dxfId="190" priority="1" operator="equal">
      <formula>"Menor"</formula>
    </cfRule>
  </conditionalFormatting>
  <dataValidations xWindow="1123" yWindow="311" count="5">
    <dataValidation allowBlank="1" showInputMessage="1" showErrorMessage="1" prompt="_x000a__x000a_" sqref="AL7" xr:uid="{00000000-0002-0000-0000-000000000000}"/>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R7" xr:uid="{00000000-0002-0000-0000-000001000000}"/>
    <dataValidation allowBlank="1" showInputMessage="1" showErrorMessage="1" prompt="Manual: Controles ejecutados por personas_x000a__x000a_Automático: Son ejecutados por un sistema" sqref="AT7" xr:uid="{00000000-0002-0000-0000-000002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7:AK7" xr:uid="{00000000-0002-0000-0000-000004000000}"/>
    <dataValidation type="list" allowBlank="1" showInputMessage="1" showErrorMessage="1" sqref="O8:AG285" xr:uid="{00000000-0002-0000-0000-000003000000}">
      <formula1>"Si, No"</formula1>
    </dataValidation>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xWindow="1123" yWindow="311" count="19">
        <x14:dataValidation type="list" allowBlank="1" showInputMessage="1" showErrorMessage="1" xr:uid="{00000000-0002-0000-0000-000005000000}">
          <x14:formula1>
            <xm:f>'No Eliminar'!$B$3:$B$18</xm:f>
          </x14:formula1>
          <xm:sqref>B8 B11 B19 B23 B33 B138 B151 B144 B108 B155:B285 B43:B44 B38 B48 B58 B68 B125</xm:sqref>
        </x14:dataValidation>
        <x14:dataValidation type="list" allowBlank="1" showInputMessage="1" showErrorMessage="1" xr:uid="{B8378387-370B-42B6-878D-66A790BD9C58}">
          <x14:formula1>
            <xm:f>'No Eliminar'!$R$3:$R$117</xm:f>
          </x14:formula1>
          <xm:sqref>F8 F11 F13 F15 F17 F19 F21 F23 F26 F28 F31 F33 F35 F46 F153 F146 F144 F85 F82 F151 F142 F77 F75 F79:F80 F149 F87 F91 F97 F101 F138:F139 F111 F127 F129 F131 F134 F136 F122 F113:F119 F155:F285 F43:F44 F38:F41 F107:F109 F53:F54 F48:F50 F56:F58 F60 F65:F66 F68:F71 F124:F125</xm:sqref>
        </x14:dataValidation>
        <x14:dataValidation type="list" allowBlank="1" showInputMessage="1" showErrorMessage="1" xr:uid="{D55AF58E-6BE6-4B8D-9AAA-1CE8DEF0AF2B}">
          <x14:formula1>
            <xm:f>'No Eliminar'!$G$14:$G$16</xm:f>
          </x14:formula1>
          <xm:sqref>E8 E11 E15 E17 E13 E19 E21 E23 E26 E31 E28 E33 E35 E46 E153 E146 E151 E144 E85 E82 E142 E77 E79:E80 E149 E87 E91 E97 E101 E138:E139 E111 E75 E127 E129 E131 E134 E136 E122 E113:E119 E155:E285 E43:E44 E38:E41 E107:E109 E53:E54 E48:E50 E56:E58 E60 E65:E66 E68:E71 E124:E125</xm:sqref>
        </x14:dataValidation>
        <x14:dataValidation type="list" allowBlank="1" showInputMessage="1" showErrorMessage="1" xr:uid="{4E107774-9ABB-47F5-9694-B0F257DD4E6B}">
          <x14:formula1>
            <xm:f>'No Eliminar'!$V$9:$V$15</xm:f>
          </x14:formula1>
          <xm:sqref>H8 H11 H13 H15 H19 H21 H23 H26 H28 H33 H35 H46 H153 H146 H151 H144 H142 H75 H77:H80 H149 H82 H84:H87 H91 H97 H101 H138:H139 H111 H127 H129 H131 H134 H136 H122 H113:H119 H155:H285 H43 H38:H41 H107:H109 H53:H54 H48:H50 H56:H58 H60 H65:H66 H68:H71 H124:H125</xm:sqref>
        </x14:dataValidation>
        <x14:dataValidation type="list" allowBlank="1" showInputMessage="1" showErrorMessage="1" xr:uid="{70B576C9-8746-4909-8825-8685F1679098}">
          <x14:formula1>
            <xm:f>'No Eliminar'!$S$16:$S$20</xm:f>
          </x14:formula1>
          <xm:sqref>L8 L11 L13 L17 L15 L19 L21 L23 L26 L28 L33 L35 L46 L153 L146 L151 L144 L85 L82 L142 L75 L77 L79:L80 L149 L87 L91 L97 L101 L138:L139 L111 L127 L129 L131 L134 L136 L122 L113:L119 L155:L285 L43:L44 L38:L41 L107:L109 L54 L48:L50 L56:L58 L60 L65:L66 L68:L71 L124:L125</xm:sqref>
        </x14:dataValidation>
        <x14:dataValidation type="list" allowBlank="1" showInputMessage="1" showErrorMessage="1" xr:uid="{9B70FE71-D17F-48FA-9BB1-7A4D03D95D8A}">
          <x14:formula1>
            <xm:f>'No Eliminar'!$L$8:$L$15</xm:f>
          </x14:formula1>
          <xm:sqref>AN8:AN27 AN31:AN36 AN77 AN79 AN146:AN149 AN151:AN285 AN38:AN75 AN82:AN144</xm:sqref>
        </x14:dataValidation>
        <x14:dataValidation type="list" allowBlank="1" showInputMessage="1" showErrorMessage="1" xr:uid="{5D10DDA6-E979-4EAC-8E59-C57C2927D583}">
          <x14:formula1>
            <xm:f>'No Eliminar'!$L$3:$L$5</xm:f>
          </x14:formula1>
          <xm:sqref>AR8:AR36 AR77 AR146:AR149 AR79:AR114 AR151:AR285 AR38:AR75 AR116:AR144</xm:sqref>
        </x14:dataValidation>
        <x14:dataValidation type="list" allowBlank="1" showInputMessage="1" showErrorMessage="1" xr:uid="{5FF2E586-F35B-4141-9BA9-67A417518640}">
          <x14:formula1>
            <xm:f>'No Eliminar'!$M$3:$M$4</xm:f>
          </x14:formula1>
          <xm:sqref>AT8:AT36 AT77 AT146:AT149 AT79:AT114 AT151:AT285 AT38:AT75 AT117:AT144</xm:sqref>
        </x14:dataValidation>
        <x14:dataValidation type="list" allowBlank="1" showInputMessage="1" showErrorMessage="1" xr:uid="{322284C9-E6ED-4A41-BC0D-EE645426BB3C}">
          <x14:formula1>
            <xm:f>'No Eliminar'!$K$3:$K$6</xm:f>
          </x14:formula1>
          <xm:sqref>BE8 BE11 BE13 BE15 BE17 BE19 BE21 BE23 BE26 BE28 BE31 BE33 BE35 BE46 BE153 BE146 BE151 BE144 BE85 BE82 BE142 BE77 BE79:BE80 BE149 BE87 BE91 BE97 BE101 BE111 BE75 BE138:BE139 BE127 BE129 BE131 BE134 BE136 BE113:BE115 BE122 BE117:BE119 BE155:BE285 BE38:BE44 BE107:BE109 BE48:BE54 BE56:BE58 BE60 BE65:BE66 BE68:BE71 BE124:BE125</xm:sqref>
        </x14:dataValidation>
        <x14:dataValidation type="list" allowBlank="1" showInputMessage="1" showErrorMessage="1" xr:uid="{5F51A3F6-CCDF-4C8B-9D85-1538D2539068}">
          <x14:formula1>
            <xm:f>'No Eliminar'!$V$3:$V$7</xm:f>
          </x14:formula1>
          <xm:sqref>K8 K11 K13 K21 K23 K26 K28 K33 K35 K46 K153 K146 K151 K144 K85 K82 K142 K77 K79:K80 K149 K87 K91 K97 K101 K138:K139 K111 K127 K129 K131 K134 K136 K122 K113:K119 K155:K285 K38:K43 K107:K109 K54 K48:K50 K56:K58 K60 K65:K66 K68:K71 K124:K125</xm:sqref>
        </x14:dataValidation>
        <x14:dataValidation type="list" allowBlank="1" showInputMessage="1" showErrorMessage="1" xr:uid="{0C001853-C549-465A-ADF4-2C757081B51F}">
          <x14:formula1>
            <xm:f>'No Eliminar'!$K$15:$K$19</xm:f>
          </x14:formula1>
          <xm:sqref>AI8 AI11 AI13 AI15 AI17 AI19 AI21 AI23 AI26 AI28 AI31 AI33 AI35 AI46 AI153 AI146 AI151 AI144 AI82 AI138:AI139 AI142 AI75 AI77 AI79:AI80 AI149 AI85 AI87 AI91 AI97 AI101 AI111 AI127 AI129 AI131 AI134 AI136 AI122 AI113:AI119 AI155:AI285 AI43:AI44 AI38:AI41 AI107:AI109 AI48:AI54 AI56:AI58 AI60 AI65:AI66 AI68:AI71 AI124:AI125</xm:sqref>
        </x14:dataValidation>
        <x14:dataValidation type="list" allowBlank="1" showInputMessage="1" showErrorMessage="1" xr:uid="{C3FFDA9A-3FE6-4825-84B7-64C84EBE87F8}">
          <x14:formula1>
            <xm:f>'No Eliminar'!$D$22:$D$23</xm:f>
          </x14:formula1>
          <xm:sqref>AW8:AW36 AW77 AW146:AW149 AW38:AW48 AW50 AW53:AW56 AW151:AW285 AW58:AW75 AW79:AW144</xm:sqref>
        </x14:dataValidation>
        <x14:dataValidation type="list" allowBlank="1" showInputMessage="1" showErrorMessage="1" xr:uid="{58C07E96-9763-48C9-AA65-A32E6BEDDD8B}">
          <x14:formula1>
            <xm:f>'No Eliminar'!$D$24:$D$25</xm:f>
          </x14:formula1>
          <xm:sqref>AX8:AX36 AX77 AX146:AX149 AX38:AX48 AX50 AX53:AX56 AX151:AX285 AX58:AX75 AX79:AX144</xm:sqref>
        </x14:dataValidation>
        <x14:dataValidation type="list" allowBlank="1" showInputMessage="1" showErrorMessage="1" xr:uid="{C8C770A4-44C0-419D-BCE4-836B6F8418F6}">
          <x14:formula1>
            <xm:f>'No Eliminar'!$D$26:$D$27</xm:f>
          </x14:formula1>
          <xm:sqref>AY8:AY36 AY77 AY146:AY149 AY79:AY114 AY38:AY48 AY50 AY53:AY56 AY151:AY285 AY58:AY75 AY117:AY144</xm:sqref>
        </x14:dataValidation>
        <x14:dataValidation type="list" allowBlank="1" showInputMessage="1" showErrorMessage="1" xr:uid="{9D282B26-7DA5-41B8-A9BC-FA583365DD87}">
          <x14:formula1>
            <xm:f>'E:\PLANEACIÓN 2022\RIESGOS 2022\Retroalimentaciones 2022\[PLANEACIÓNFormato Mapa de Riesgos 2022 GRUES.xlsx]No Eliminar'!#REF!</xm:f>
          </x14:formula1>
          <xm:sqref>K15 K17 H17</xm:sqref>
        </x14:dataValidation>
        <x14:dataValidation type="list" allowBlank="1" showErrorMessage="1" xr:uid="{99DFFCF2-F128-4CFD-B669-20046E99095C}">
          <x14:formula1>
            <xm:f>'[CONTROL INTERNO Formato Mapa de Riesgos 2022 (1) (5).xlsx]No Eliminar'!#REF!</xm:f>
          </x14:formula1>
          <xm:sqref>K19</xm:sqref>
        </x14:dataValidation>
        <x14:dataValidation type="list" allowBlank="1" showInputMessage="1" showErrorMessage="1" xr:uid="{F7F03C0A-14F3-49EF-99CA-5ADCC38C58B8}">
          <x14:formula1>
            <xm:f>'E:\PLANEACIÓN 2022\RIESGOS 2022\Retroalimentaciones 2022\[Derechos Humanos -Formato Mapa de Riesgos 2022.xlsx]No Eliminar'!#REF!</xm:f>
          </x14:formula1>
          <xm:sqref>AN28:AN30 H31:H32 K31:L32</xm:sqref>
        </x14:dataValidation>
        <x14:dataValidation type="list" allowBlank="1" showInputMessage="1" showErrorMessage="1" xr:uid="{54BD2655-5117-4744-B65C-D86F13E617B2}">
          <x14:formula1>
            <xm:f>'C:\Users\OGOMEZP\Downloads\[Formato Mapa de Riesgos 2022 (version 1) (2).xlsx]No Eliminar'!#REF!</xm:f>
          </x14:formula1>
          <xm:sqref>K51:L53 E51:F52 H51:H52 AW49:AY49 AW51:AY52</xm:sqref>
        </x14:dataValidation>
        <x14:dataValidation type="list" allowBlank="1" showInputMessage="1" showErrorMessage="1" xr:uid="{2EA22252-E97B-43A1-AA32-6AE026E40F89}">
          <x14:formula1>
            <xm:f>'C:\Users\PRUIZV\Downloads\[RETROALIMENTACIÓN PROCESO TRATAMIENTO PENITENCIARIO 2022.xlsx]No Eliminar'!#REF!</xm:f>
          </x14:formula1>
          <xm:sqref>AY115:AY116 BE116 AR115 AT115:AT116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J247"/>
  <sheetViews>
    <sheetView showGridLines="0" topLeftCell="A4" zoomScale="70" zoomScaleNormal="70" workbookViewId="0">
      <selection activeCell="I10" sqref="I10:I11"/>
    </sheetView>
  </sheetViews>
  <sheetFormatPr baseColWidth="10" defaultColWidth="11.42578125" defaultRowHeight="16.5" x14ac:dyDescent="0.3"/>
  <cols>
    <col min="1" max="1" width="11.42578125" style="39"/>
    <col min="2" max="4" width="16.28515625" style="39" customWidth="1"/>
    <col min="5" max="5" width="25.28515625" style="39" customWidth="1"/>
    <col min="6" max="6" width="9" style="39" customWidth="1"/>
    <col min="7" max="7" width="42.5703125" style="49" customWidth="1"/>
    <col min="8" max="8" width="5" style="49" bestFit="1" customWidth="1"/>
    <col min="9" max="9" width="29.42578125" style="49" customWidth="1"/>
    <col min="10" max="10" width="30.42578125" style="39" customWidth="1"/>
    <col min="11" max="11" width="36" style="39" customWidth="1"/>
    <col min="12" max="12" width="36" style="49" customWidth="1"/>
    <col min="13" max="13" width="20.140625" style="49" bestFit="1" customWidth="1"/>
    <col min="14" max="14" width="22.28515625" style="49" bestFit="1" customWidth="1"/>
    <col min="15" max="15" width="7.7109375" style="79" customWidth="1"/>
    <col min="16" max="16" width="16.140625" style="49" customWidth="1"/>
    <col min="17" max="17" width="17" style="49" customWidth="1"/>
    <col min="18" max="18" width="15.5703125" style="49" customWidth="1"/>
    <col min="19" max="19" width="17.28515625" style="49" customWidth="1"/>
    <col min="20" max="20" width="14.42578125" style="49" customWidth="1"/>
    <col min="21" max="21" width="13.28515625" style="49" customWidth="1"/>
    <col min="22" max="22" width="15" style="49" customWidth="1"/>
    <col min="23" max="23" width="18.42578125" style="49" customWidth="1"/>
    <col min="24" max="24" width="13.7109375" style="49" customWidth="1"/>
    <col min="25" max="25" width="15.140625" style="49" customWidth="1"/>
    <col min="26" max="26" width="14.85546875" style="49" customWidth="1"/>
    <col min="27" max="27" width="11.5703125" style="49" customWidth="1"/>
    <col min="28" max="28" width="13" style="49" customWidth="1"/>
    <col min="29" max="29" width="13.28515625" style="49" customWidth="1"/>
    <col min="30" max="30" width="16" style="49" customWidth="1"/>
    <col min="31" max="31" width="14.42578125" style="49" customWidth="1"/>
    <col min="32" max="32" width="10.42578125" style="49" customWidth="1"/>
    <col min="33" max="33" width="8.85546875" style="49" customWidth="1"/>
    <col min="34" max="34" width="10.85546875" style="49" customWidth="1"/>
    <col min="35" max="35" width="12.28515625" style="39" customWidth="1"/>
    <col min="36" max="36" width="14.28515625" style="50" customWidth="1"/>
    <col min="37" max="37" width="10.42578125" style="50" customWidth="1"/>
    <col min="38" max="38" width="18.42578125" style="248" customWidth="1"/>
    <col min="39" max="39" width="7.42578125" style="50" bestFit="1" customWidth="1"/>
    <col min="40" max="40" width="61.85546875" style="39" customWidth="1"/>
    <col min="41" max="41" width="24.28515625" style="39" customWidth="1"/>
    <col min="42" max="42" width="15" style="39" customWidth="1"/>
    <col min="43" max="43" width="7" style="51" customWidth="1"/>
    <col min="44" max="44" width="1.5703125" style="39" hidden="1" customWidth="1"/>
    <col min="45" max="45" width="8.28515625" style="39" customWidth="1"/>
    <col min="46" max="46" width="6.140625" style="39" customWidth="1"/>
    <col min="47" max="47" width="6.7109375" style="39" customWidth="1"/>
    <col min="48" max="50" width="3.5703125" style="39" bestFit="1" customWidth="1"/>
    <col min="51" max="53" width="7.140625" style="39" customWidth="1"/>
    <col min="54" max="54" width="7.140625" style="52" customWidth="1"/>
    <col min="55" max="56" width="7.140625" style="39" customWidth="1"/>
    <col min="57" max="57" width="35.85546875" style="39" customWidth="1"/>
    <col min="58" max="58" width="35.42578125" style="39" customWidth="1"/>
    <col min="59" max="60" width="20.42578125" style="39" customWidth="1"/>
    <col min="61" max="61" width="12.28515625" style="39" customWidth="1"/>
    <col min="62" max="62" width="46.7109375" style="53" customWidth="1"/>
    <col min="63" max="16384" width="11.42578125" style="39"/>
  </cols>
  <sheetData>
    <row r="1" spans="1:62" ht="41.25" customHeight="1" thickTop="1" thickBot="1" x14ac:dyDescent="0.35">
      <c r="B1" s="1051" t="s">
        <v>78</v>
      </c>
      <c r="C1" s="1052"/>
      <c r="D1" s="1052"/>
      <c r="E1" s="1052"/>
      <c r="F1" s="1052"/>
      <c r="G1" s="1052"/>
      <c r="H1" s="1052"/>
      <c r="I1" s="1052"/>
      <c r="J1" s="1052"/>
      <c r="K1" s="1052"/>
      <c r="L1" s="1052"/>
      <c r="M1" s="1052"/>
      <c r="N1" s="1052"/>
      <c r="O1" s="1052"/>
      <c r="P1" s="1052"/>
      <c r="Q1" s="1052"/>
      <c r="R1" s="1052"/>
      <c r="S1" s="1052"/>
      <c r="T1" s="1052"/>
      <c r="U1" s="1052"/>
      <c r="V1" s="1052"/>
      <c r="W1" s="1052"/>
      <c r="X1" s="1052"/>
      <c r="Y1" s="1052"/>
      <c r="Z1" s="1052"/>
      <c r="AA1" s="1052"/>
      <c r="AB1" s="1052"/>
      <c r="AC1" s="1052"/>
      <c r="AD1" s="1052"/>
      <c r="AE1" s="1052"/>
      <c r="AF1" s="1052"/>
      <c r="AG1" s="1052"/>
      <c r="AH1" s="1052"/>
      <c r="AI1" s="1052"/>
      <c r="AJ1" s="1052"/>
      <c r="AK1" s="1052"/>
      <c r="AL1" s="1052"/>
      <c r="AM1" s="1052"/>
      <c r="AN1" s="1052"/>
      <c r="AO1" s="1052"/>
      <c r="AP1" s="1052"/>
      <c r="AQ1" s="1052"/>
      <c r="AR1" s="1052"/>
      <c r="AS1" s="1052"/>
      <c r="AT1" s="1052"/>
      <c r="AU1" s="1052"/>
      <c r="AV1" s="1052"/>
      <c r="AW1" s="1052"/>
      <c r="AX1" s="1052"/>
      <c r="AY1" s="1052"/>
      <c r="AZ1" s="1052"/>
      <c r="BA1" s="1052"/>
      <c r="BB1" s="1052"/>
      <c r="BC1" s="1052"/>
      <c r="BD1" s="1052"/>
      <c r="BE1" s="1052"/>
      <c r="BF1" s="1052"/>
      <c r="BG1" s="1052"/>
      <c r="BH1" s="1052"/>
      <c r="BI1" s="1052"/>
      <c r="BJ1" s="1052"/>
    </row>
    <row r="2" spans="1:62" ht="41.25" customHeight="1" thickTop="1" thickBot="1" x14ac:dyDescent="0.35">
      <c r="B2" s="1051" t="s">
        <v>79</v>
      </c>
      <c r="C2" s="1052"/>
      <c r="D2" s="1052"/>
      <c r="E2" s="1052"/>
      <c r="F2" s="1052"/>
      <c r="G2" s="1052"/>
      <c r="H2" s="1052"/>
      <c r="I2" s="1052"/>
      <c r="J2" s="1052"/>
      <c r="K2" s="1052"/>
      <c r="L2" s="1052"/>
      <c r="M2" s="1052"/>
      <c r="N2" s="1052"/>
      <c r="O2" s="1052"/>
      <c r="P2" s="1052"/>
      <c r="Q2" s="1052"/>
      <c r="R2" s="1052"/>
      <c r="S2" s="1052"/>
      <c r="T2" s="1052"/>
      <c r="U2" s="1052"/>
      <c r="V2" s="1052"/>
      <c r="W2" s="1052"/>
      <c r="X2" s="1052"/>
      <c r="Y2" s="1052"/>
      <c r="Z2" s="1052"/>
      <c r="AA2" s="1052"/>
      <c r="AB2" s="1052"/>
      <c r="AC2" s="1052"/>
      <c r="AD2" s="1052"/>
      <c r="AE2" s="1052"/>
      <c r="AF2" s="1052"/>
      <c r="AG2" s="1052"/>
      <c r="AH2" s="1052"/>
      <c r="AI2" s="1052"/>
      <c r="AJ2" s="1052"/>
      <c r="AK2" s="1052"/>
      <c r="AL2" s="1052"/>
      <c r="AM2" s="1052"/>
      <c r="AN2" s="1052"/>
      <c r="AO2" s="1052"/>
      <c r="AP2" s="1052"/>
      <c r="AQ2" s="1052"/>
      <c r="AR2" s="1052"/>
      <c r="AS2" s="1052"/>
      <c r="AT2" s="1052"/>
      <c r="AU2" s="1052"/>
      <c r="AV2" s="1052"/>
      <c r="AW2" s="1052"/>
      <c r="AX2" s="1052"/>
      <c r="AY2" s="1052"/>
      <c r="AZ2" s="1052"/>
      <c r="BA2" s="1052"/>
      <c r="BB2" s="1052"/>
      <c r="BC2" s="1052"/>
      <c r="BD2" s="1052"/>
      <c r="BE2" s="1052"/>
      <c r="BF2" s="1052"/>
      <c r="BG2" s="1052"/>
      <c r="BH2" s="1052"/>
      <c r="BI2" s="1052"/>
      <c r="BJ2" s="1052"/>
    </row>
    <row r="3" spans="1:62" ht="65.25" customHeight="1" thickTop="1" thickBot="1" x14ac:dyDescent="0.35">
      <c r="B3" s="1051" t="s">
        <v>366</v>
      </c>
      <c r="C3" s="1052"/>
      <c r="D3" s="1052"/>
      <c r="E3" s="1052"/>
      <c r="F3" s="1052"/>
      <c r="G3" s="1052"/>
      <c r="H3" s="1052"/>
      <c r="I3" s="1052"/>
      <c r="J3" s="1052"/>
      <c r="K3" s="1052"/>
      <c r="L3" s="1052"/>
      <c r="M3" s="1052"/>
      <c r="N3" s="1052"/>
      <c r="O3" s="1052"/>
      <c r="P3" s="1052"/>
      <c r="Q3" s="1052"/>
      <c r="R3" s="1052"/>
      <c r="S3" s="1052"/>
      <c r="T3" s="1052"/>
      <c r="U3" s="1052"/>
      <c r="V3" s="1052"/>
      <c r="W3" s="1052"/>
      <c r="X3" s="1052"/>
      <c r="Y3" s="1052"/>
      <c r="Z3" s="1052"/>
      <c r="AA3" s="1052"/>
      <c r="AB3" s="1052"/>
      <c r="AC3" s="1052"/>
      <c r="AD3" s="1052"/>
      <c r="AE3" s="1052"/>
      <c r="AF3" s="1052"/>
      <c r="AG3" s="1052"/>
      <c r="AH3" s="1052"/>
      <c r="AI3" s="1052"/>
      <c r="AJ3" s="1052"/>
      <c r="AK3" s="1052"/>
      <c r="AL3" s="1052"/>
      <c r="AM3" s="1052"/>
      <c r="AN3" s="1052"/>
      <c r="AO3" s="1052"/>
      <c r="AP3" s="1052"/>
      <c r="AQ3" s="1052"/>
      <c r="AR3" s="1052"/>
      <c r="AS3" s="1052"/>
      <c r="AT3" s="1052"/>
      <c r="AU3" s="1052"/>
      <c r="AV3" s="1052"/>
      <c r="AW3" s="1052"/>
      <c r="AX3" s="1052"/>
      <c r="AY3" s="1052"/>
      <c r="AZ3" s="1052"/>
      <c r="BA3" s="1052"/>
      <c r="BB3" s="1052"/>
      <c r="BC3" s="1052"/>
      <c r="BD3" s="1052"/>
      <c r="BE3" s="1052"/>
      <c r="BF3" s="1052"/>
      <c r="BG3" s="1052"/>
      <c r="BH3" s="1052"/>
      <c r="BI3" s="1052"/>
      <c r="BJ3" s="1052"/>
    </row>
    <row r="4" spans="1:62" ht="36.75" customHeight="1" thickTop="1" x14ac:dyDescent="0.3">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1068"/>
      <c r="BA4" s="1068"/>
      <c r="BB4" s="1068"/>
      <c r="BC4" s="1068"/>
      <c r="BD4" s="1068"/>
      <c r="BE4" s="1068"/>
      <c r="BF4" s="1068"/>
      <c r="BG4" s="1068"/>
      <c r="BH4" s="1068"/>
      <c r="BI4" s="1068"/>
      <c r="BJ4" s="1068"/>
    </row>
    <row r="5" spans="1:62" ht="55.5" customHeight="1" x14ac:dyDescent="0.3">
      <c r="B5" s="1069"/>
      <c r="C5" s="1069"/>
      <c r="D5" s="1069"/>
      <c r="E5" s="1069"/>
      <c r="F5" s="1069"/>
      <c r="G5" s="1069"/>
      <c r="H5" s="1069"/>
      <c r="I5" s="1069"/>
      <c r="J5" s="1069"/>
      <c r="K5" s="1069"/>
      <c r="L5" s="1069"/>
      <c r="M5" s="1070"/>
      <c r="N5" s="1073" t="s">
        <v>0</v>
      </c>
      <c r="O5" s="1074"/>
      <c r="P5" s="1074"/>
      <c r="Q5" s="1074"/>
      <c r="R5" s="1074"/>
      <c r="S5" s="1074"/>
      <c r="T5" s="1074"/>
      <c r="U5" s="1074"/>
      <c r="V5" s="1074"/>
      <c r="W5" s="1074"/>
      <c r="X5" s="1074"/>
      <c r="Y5" s="1074"/>
      <c r="Z5" s="1074"/>
      <c r="AA5" s="1074"/>
      <c r="AB5" s="1074"/>
      <c r="AC5" s="1074"/>
      <c r="AD5" s="1074"/>
      <c r="AE5" s="1074"/>
      <c r="AF5" s="1074"/>
      <c r="AG5" s="1074"/>
      <c r="AH5" s="1074"/>
      <c r="AI5" s="1074"/>
      <c r="AJ5" s="1074"/>
      <c r="AK5" s="1074"/>
      <c r="AL5" s="1075"/>
      <c r="AM5" s="1073" t="s">
        <v>1</v>
      </c>
      <c r="AN5" s="1074"/>
      <c r="AO5" s="1074"/>
      <c r="AP5" s="1074"/>
      <c r="AQ5" s="1074"/>
      <c r="AR5" s="1074"/>
      <c r="AS5" s="1074"/>
      <c r="AT5" s="1074"/>
      <c r="AU5" s="1074"/>
      <c r="AV5" s="1074"/>
      <c r="AW5" s="1074"/>
      <c r="AX5" s="1075"/>
      <c r="AY5" s="1082" t="s">
        <v>2</v>
      </c>
      <c r="AZ5" s="1082"/>
      <c r="BA5" s="1082"/>
      <c r="BB5" s="1082"/>
      <c r="BC5" s="1082"/>
      <c r="BD5" s="1082"/>
      <c r="BE5" s="1083" t="s">
        <v>3</v>
      </c>
      <c r="BF5" s="1084"/>
      <c r="BG5" s="1084"/>
      <c r="BH5" s="1084"/>
      <c r="BI5" s="1084"/>
      <c r="BJ5" s="41" t="s">
        <v>87</v>
      </c>
    </row>
    <row r="6" spans="1:62" ht="30.75" customHeight="1" x14ac:dyDescent="0.3">
      <c r="B6" s="1071"/>
      <c r="C6" s="1071"/>
      <c r="D6" s="1071"/>
      <c r="E6" s="1071"/>
      <c r="F6" s="1071"/>
      <c r="G6" s="1071"/>
      <c r="H6" s="1071"/>
      <c r="I6" s="1071"/>
      <c r="J6" s="1071"/>
      <c r="K6" s="1071"/>
      <c r="L6" s="1071"/>
      <c r="M6" s="1072"/>
      <c r="N6" s="1076"/>
      <c r="O6" s="1077"/>
      <c r="P6" s="1077"/>
      <c r="Q6" s="1077"/>
      <c r="R6" s="1077"/>
      <c r="S6" s="1077"/>
      <c r="T6" s="1077"/>
      <c r="U6" s="1077"/>
      <c r="V6" s="1077"/>
      <c r="W6" s="1077"/>
      <c r="X6" s="1077"/>
      <c r="Y6" s="1077"/>
      <c r="Z6" s="1077"/>
      <c r="AA6" s="1077"/>
      <c r="AB6" s="1077"/>
      <c r="AC6" s="1077"/>
      <c r="AD6" s="1077"/>
      <c r="AE6" s="1077"/>
      <c r="AF6" s="1077"/>
      <c r="AG6" s="1077"/>
      <c r="AH6" s="1077"/>
      <c r="AI6" s="1077"/>
      <c r="AJ6" s="1077"/>
      <c r="AK6" s="1077"/>
      <c r="AL6" s="1078"/>
      <c r="AM6" s="1059" t="s">
        <v>85</v>
      </c>
      <c r="AN6" s="1056" t="s">
        <v>86</v>
      </c>
      <c r="AO6" s="1059" t="s">
        <v>89</v>
      </c>
      <c r="AP6" s="1061" t="s">
        <v>4</v>
      </c>
      <c r="AQ6" s="1063" t="s">
        <v>5</v>
      </c>
      <c r="AR6" s="1064"/>
      <c r="AS6" s="1064"/>
      <c r="AT6" s="1064"/>
      <c r="AU6" s="1064"/>
      <c r="AV6" s="1064"/>
      <c r="AW6" s="1064"/>
      <c r="AX6" s="1065"/>
      <c r="AY6" s="1066" t="s">
        <v>6</v>
      </c>
      <c r="AZ6" s="1066" t="s">
        <v>7</v>
      </c>
      <c r="BA6" s="1058" t="s">
        <v>8</v>
      </c>
      <c r="BB6" s="1058" t="s">
        <v>9</v>
      </c>
      <c r="BC6" s="1058" t="s">
        <v>10</v>
      </c>
      <c r="BD6" s="1059" t="s">
        <v>11</v>
      </c>
      <c r="BE6" s="1056" t="s">
        <v>3</v>
      </c>
      <c r="BF6" s="1056" t="s">
        <v>12</v>
      </c>
      <c r="BG6" s="1056" t="s">
        <v>13</v>
      </c>
      <c r="BH6" s="1056" t="s">
        <v>14</v>
      </c>
      <c r="BI6" s="1056" t="s">
        <v>15</v>
      </c>
      <c r="BJ6" s="1056" t="s">
        <v>88</v>
      </c>
    </row>
    <row r="7" spans="1:62" s="40" customFormat="1" ht="144" customHeight="1" thickBot="1" x14ac:dyDescent="0.3">
      <c r="B7" s="64" t="s">
        <v>17</v>
      </c>
      <c r="C7" s="144" t="s">
        <v>75</v>
      </c>
      <c r="D7" s="144" t="s">
        <v>76</v>
      </c>
      <c r="E7" s="83" t="s">
        <v>18</v>
      </c>
      <c r="F7" s="64" t="s">
        <v>77</v>
      </c>
      <c r="G7" s="84" t="s">
        <v>80</v>
      </c>
      <c r="H7" s="64" t="s">
        <v>412</v>
      </c>
      <c r="I7" s="63" t="s">
        <v>21</v>
      </c>
      <c r="J7" s="63" t="s">
        <v>19</v>
      </c>
      <c r="K7" s="63" t="s">
        <v>20</v>
      </c>
      <c r="L7" s="158" t="s">
        <v>355</v>
      </c>
      <c r="M7" s="63" t="s">
        <v>22</v>
      </c>
      <c r="N7" s="78" t="s">
        <v>81</v>
      </c>
      <c r="O7" s="78" t="s">
        <v>23</v>
      </c>
      <c r="P7" s="77" t="s">
        <v>24</v>
      </c>
      <c r="Q7" s="77" t="s">
        <v>25</v>
      </c>
      <c r="R7" s="77" t="s">
        <v>26</v>
      </c>
      <c r="S7" s="77" t="s">
        <v>27</v>
      </c>
      <c r="T7" s="77" t="s">
        <v>28</v>
      </c>
      <c r="U7" s="77" t="s">
        <v>29</v>
      </c>
      <c r="V7" s="77" t="s">
        <v>30</v>
      </c>
      <c r="W7" s="77" t="s">
        <v>31</v>
      </c>
      <c r="X7" s="77" t="s">
        <v>32</v>
      </c>
      <c r="Y7" s="77" t="s">
        <v>33</v>
      </c>
      <c r="Z7" s="77" t="s">
        <v>34</v>
      </c>
      <c r="AA7" s="77" t="s">
        <v>35</v>
      </c>
      <c r="AB7" s="77" t="s">
        <v>36</v>
      </c>
      <c r="AC7" s="77" t="s">
        <v>37</v>
      </c>
      <c r="AD7" s="77" t="s">
        <v>38</v>
      </c>
      <c r="AE7" s="77" t="s">
        <v>39</v>
      </c>
      <c r="AF7" s="77" t="s">
        <v>40</v>
      </c>
      <c r="AG7" s="77" t="s">
        <v>41</v>
      </c>
      <c r="AH7" s="77" t="s">
        <v>42</v>
      </c>
      <c r="AI7" s="65" t="s">
        <v>43</v>
      </c>
      <c r="AJ7" s="65" t="s">
        <v>18</v>
      </c>
      <c r="AK7" s="65" t="s">
        <v>23</v>
      </c>
      <c r="AL7" s="159" t="s">
        <v>83</v>
      </c>
      <c r="AM7" s="1060"/>
      <c r="AN7" s="1057"/>
      <c r="AO7" s="1060"/>
      <c r="AP7" s="1062"/>
      <c r="AQ7" s="64" t="s">
        <v>44</v>
      </c>
      <c r="AR7" s="145" t="s">
        <v>45</v>
      </c>
      <c r="AS7" s="64" t="s">
        <v>46</v>
      </c>
      <c r="AT7" s="86" t="s">
        <v>45</v>
      </c>
      <c r="AU7" s="66" t="s">
        <v>45</v>
      </c>
      <c r="AV7" s="64" t="s">
        <v>47</v>
      </c>
      <c r="AW7" s="64" t="s">
        <v>48</v>
      </c>
      <c r="AX7" s="64" t="s">
        <v>49</v>
      </c>
      <c r="AY7" s="1067"/>
      <c r="AZ7" s="1067"/>
      <c r="BA7" s="1058"/>
      <c r="BB7" s="1058"/>
      <c r="BC7" s="1058"/>
      <c r="BD7" s="1060"/>
      <c r="BE7" s="1057"/>
      <c r="BF7" s="1057"/>
      <c r="BG7" s="1057"/>
      <c r="BH7" s="1057"/>
      <c r="BI7" s="1057"/>
      <c r="BJ7" s="1057"/>
    </row>
    <row r="8" spans="1:62" ht="114" customHeight="1" thickBot="1" x14ac:dyDescent="0.35">
      <c r="A8" s="40"/>
      <c r="B8" s="928" t="s">
        <v>204</v>
      </c>
      <c r="C8" s="1166" t="str">
        <f>VLOOKUP(B8,'No Eliminar'!B$3:D$18,2,FALSE)</f>
        <v>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v>
      </c>
      <c r="D8" s="1163" t="str">
        <f>VLOOKUP(B8,'No Eliminar'!B$3:E$18,4,FALSE)</f>
        <v>Promover el Mejoramiento Continuo del Instituto</v>
      </c>
      <c r="E8" s="1037" t="s">
        <v>74</v>
      </c>
      <c r="F8" s="1155" t="s">
        <v>238</v>
      </c>
      <c r="G8" s="1024" t="s">
        <v>376</v>
      </c>
      <c r="H8" s="1182" t="s">
        <v>368</v>
      </c>
      <c r="I8" s="888" t="s">
        <v>63</v>
      </c>
      <c r="J8" s="894" t="s">
        <v>377</v>
      </c>
      <c r="K8" s="894" t="s">
        <v>1091</v>
      </c>
      <c r="L8" s="894" t="s">
        <v>356</v>
      </c>
      <c r="M8" s="942" t="s">
        <v>374</v>
      </c>
      <c r="N8" s="1178" t="str">
        <f>IF(M8="No se ha presentado en los últimos años","Muy Baja", IF(M8="Al menos  1 vez en los últimos 5 años","Baja", IF(M8="Al menos  1 vez en los últimos 2 años","Media", IF(M8="Al menos  1 vez en el último año","Alta",IF(M8="Más de 1 vez al año","Muy Alta",";")))))</f>
        <v>Muy Baja</v>
      </c>
      <c r="O8" s="1180">
        <f>IF(N8="Muy Baja", 20%, IF(N8="Baja",40%, IF(N8="Media",60%, IF(N8="Alta",80%,IF(N8="Muy Alta",100%,"")))))</f>
        <v>0.2</v>
      </c>
      <c r="P8" s="1198" t="s">
        <v>53</v>
      </c>
      <c r="Q8" s="1198" t="s">
        <v>54</v>
      </c>
      <c r="R8" s="1198" t="s">
        <v>54</v>
      </c>
      <c r="S8" s="1198" t="s">
        <v>54</v>
      </c>
      <c r="T8" s="1198" t="s">
        <v>53</v>
      </c>
      <c r="U8" s="1198" t="s">
        <v>54</v>
      </c>
      <c r="V8" s="1198" t="s">
        <v>54</v>
      </c>
      <c r="W8" s="1198" t="s">
        <v>54</v>
      </c>
      <c r="X8" s="1198" t="s">
        <v>54</v>
      </c>
      <c r="Y8" s="1198" t="s">
        <v>53</v>
      </c>
      <c r="Z8" s="1198" t="s">
        <v>54</v>
      </c>
      <c r="AA8" s="1198" t="s">
        <v>53</v>
      </c>
      <c r="AB8" s="1198" t="s">
        <v>54</v>
      </c>
      <c r="AC8" s="1198" t="s">
        <v>54</v>
      </c>
      <c r="AD8" s="1198" t="s">
        <v>53</v>
      </c>
      <c r="AE8" s="1198" t="s">
        <v>54</v>
      </c>
      <c r="AF8" s="1198" t="s">
        <v>53</v>
      </c>
      <c r="AG8" s="1198" t="s">
        <v>53</v>
      </c>
      <c r="AH8" s="1198" t="s">
        <v>54</v>
      </c>
      <c r="AI8" s="1189">
        <f>COUNTIF(P8:AH8, "SI")</f>
        <v>7</v>
      </c>
      <c r="AJ8" s="1191" t="str">
        <f>IF(AI8&lt;=5, "Moderado", IF(AI8&lt;=11,"Mayor","Catastrófico"))</f>
        <v>Mayor</v>
      </c>
      <c r="AK8" s="1193">
        <f>IF(AJ8="Leve", 20%, IF(AJ8="Menor",40%, IF(AJ8="Moderado",60%, IF(AJ8="Mayor",80%,IF(AJ8="Catastrófico",100%,"")))))</f>
        <v>0.8</v>
      </c>
      <c r="AL8" s="918" t="str">
        <f>IF(AND(N8&lt;&gt;"",AJ8&lt;&gt;""),VLOOKUP(N8&amp;AJ8,'No Eliminar'!$P$3:$Q$27,2,FALSE),"")</f>
        <v>Alta</v>
      </c>
      <c r="AM8" s="216" t="s">
        <v>84</v>
      </c>
      <c r="AN8" s="211" t="s">
        <v>1092</v>
      </c>
      <c r="AO8" s="205" t="s">
        <v>411</v>
      </c>
      <c r="AP8" s="170" t="str">
        <f>IF(AQ8="Preventivo","Probabilidad",IF(AQ8="Detectivo","Probabilidad","Impacto"))</f>
        <v>Probabilidad</v>
      </c>
      <c r="AQ8" s="619" t="s">
        <v>61</v>
      </c>
      <c r="AR8" s="228">
        <f>IF(AQ8="Preventivo", 25%, IF(AQ8="Detectivo",15%, IF(AQ8="Correctivo",10%,IF(AQ8="No se tienen controles para aplicar al impacto","No Aplica",""))))</f>
        <v>0.25</v>
      </c>
      <c r="AS8" s="619" t="s">
        <v>56</v>
      </c>
      <c r="AT8" s="148">
        <f>IF(AS8="Automático", 25%, IF(AS8="Manual",15%,IF(AS8="No Aplica", "No Aplica","")))</f>
        <v>0.15</v>
      </c>
      <c r="AU8" s="105">
        <f>AR8+AT8</f>
        <v>0.4</v>
      </c>
      <c r="AV8" s="619" t="s">
        <v>57</v>
      </c>
      <c r="AW8" s="619" t="s">
        <v>58</v>
      </c>
      <c r="AX8" s="619" t="s">
        <v>59</v>
      </c>
      <c r="AY8" s="105">
        <f>IFERROR(IF(AP8="Probabilidad",(O8-(+O8*AU8)),IF(AP8="Impacto",O8,"")),"")</f>
        <v>0.12</v>
      </c>
      <c r="AZ8" s="106" t="str">
        <f>IF(AY8&lt;=20%, "Muy Baja", IF(AY8&lt;=40%,"Baja", IF(AY8&lt;=60%,"Media",IF(AY8&lt;=80%,"Alta","Muy Alta"))))</f>
        <v>Muy Baja</v>
      </c>
      <c r="BA8" s="105">
        <f>IF(AP8="Impacto",(AK8-(+AK8*AU8)),AK8)</f>
        <v>0.8</v>
      </c>
      <c r="BB8" s="106" t="str">
        <f>IF(BA8&lt;=20%, "Leve", IF(BA8&lt;=40%,"Menor", IF(BA8&lt;=60%,"Moderado",IF(BA8&lt;=80%,"Mayor","Catastrófico"))))</f>
        <v>Mayor</v>
      </c>
      <c r="BC8" s="961" t="str">
        <f>IF(AND(AZ8&lt;&gt;"",BB8&lt;&gt;""),VLOOKUP(AZ8&amp;BB8,'No Eliminar'!$P$3:$Q$27,2,FALSE),"")</f>
        <v>Alta</v>
      </c>
      <c r="BD8" s="896" t="s">
        <v>60</v>
      </c>
      <c r="BE8" s="1184" t="s">
        <v>1094</v>
      </c>
      <c r="BF8" s="1186" t="s">
        <v>1095</v>
      </c>
      <c r="BG8" s="1188" t="s">
        <v>1096</v>
      </c>
      <c r="BH8" s="1195">
        <v>44896</v>
      </c>
      <c r="BI8" s="1196">
        <v>44926</v>
      </c>
      <c r="BJ8" s="1091" t="s">
        <v>1097</v>
      </c>
    </row>
    <row r="9" spans="1:62" ht="132.75" customHeight="1" thickBot="1" x14ac:dyDescent="0.35">
      <c r="A9" s="40"/>
      <c r="B9" s="930"/>
      <c r="C9" s="1168"/>
      <c r="D9" s="1165"/>
      <c r="E9" s="1162"/>
      <c r="F9" s="1156"/>
      <c r="G9" s="1046"/>
      <c r="H9" s="1183"/>
      <c r="I9" s="909"/>
      <c r="J9" s="908"/>
      <c r="K9" s="908"/>
      <c r="L9" s="908"/>
      <c r="M9" s="985"/>
      <c r="N9" s="1179"/>
      <c r="O9" s="1181"/>
      <c r="P9" s="1199"/>
      <c r="Q9" s="1199"/>
      <c r="R9" s="1199"/>
      <c r="S9" s="1199"/>
      <c r="T9" s="1199"/>
      <c r="U9" s="1199"/>
      <c r="V9" s="1199"/>
      <c r="W9" s="1199"/>
      <c r="X9" s="1199"/>
      <c r="Y9" s="1199"/>
      <c r="Z9" s="1199"/>
      <c r="AA9" s="1199"/>
      <c r="AB9" s="1199"/>
      <c r="AC9" s="1199"/>
      <c r="AD9" s="1199"/>
      <c r="AE9" s="1199"/>
      <c r="AF9" s="1199"/>
      <c r="AG9" s="1199"/>
      <c r="AH9" s="1199"/>
      <c r="AI9" s="1190"/>
      <c r="AJ9" s="1192"/>
      <c r="AK9" s="1019"/>
      <c r="AL9" s="919"/>
      <c r="AM9" s="217" t="s">
        <v>348</v>
      </c>
      <c r="AN9" s="212" t="s">
        <v>1093</v>
      </c>
      <c r="AO9" s="206" t="s">
        <v>411</v>
      </c>
      <c r="AP9" s="203" t="str">
        <f>IF(AQ9="Preventivo","Probabilidad",IF(AQ9="Detectivo","Probabilidad","Impacto"))</f>
        <v>Probabilidad</v>
      </c>
      <c r="AQ9" s="608" t="s">
        <v>61</v>
      </c>
      <c r="AR9" s="640">
        <f>IF(AQ9="Preventivo", 25%, IF(AQ9="Detectivo",15%, IF(AQ9="Correctivo",10%,IF(AQ9="No se tienen controles para aplicar al impacto","No Aplica",""))))</f>
        <v>0.25</v>
      </c>
      <c r="AS9" s="608" t="s">
        <v>56</v>
      </c>
      <c r="AT9" s="61">
        <f>IF(AS9="Automático", 25%, IF(AS9="Manual",15%,IF(AS9="No Aplica", "No Aplica","")))</f>
        <v>0.15</v>
      </c>
      <c r="AU9" s="128">
        <f>AR9+AT9</f>
        <v>0.4</v>
      </c>
      <c r="AV9" s="608" t="s">
        <v>57</v>
      </c>
      <c r="AW9" s="608" t="s">
        <v>58</v>
      </c>
      <c r="AX9" s="608" t="s">
        <v>59</v>
      </c>
      <c r="AY9" s="173">
        <f>IFERROR(IF(AND(AP8="Probabilidad",AP9="Probabilidad"),(AY8-(+AY8*AU9)),IF(AP9="Probabilidad",(M8-(+M8*AU9)),IF(AP9="Impacto",AY8,""))),"")</f>
        <v>7.1999999999999995E-2</v>
      </c>
      <c r="AZ9" s="129" t="str">
        <f t="shared" ref="AZ9:AZ12" si="0">IF(AY9&lt;=20%, "Muy Baja", IF(AY9&lt;=40%,"Baja", IF(AY9&lt;=60%,"Media",IF(AY9&lt;=80%,"Alta","Muy Alta"))))</f>
        <v>Muy Baja</v>
      </c>
      <c r="BA9" s="128">
        <f>IFERROR(IF(AND(AP8="Impacto",AP9="Impacto"),(BA8-(+BA8*AU9)),IF(AND(AP8="Impacto",AP9="Probabilidad"),(BA8),IF(AND(AP8="Probabilidad",AP9="Impacto"),(BA8-(+BA8*AU9)),IF(AND(AP8="Probabilidad",AP9="Probabilidad"),(BA8))))),"")</f>
        <v>0.8</v>
      </c>
      <c r="BB9" s="129" t="str">
        <f t="shared" ref="BB9:BB12" si="1">IF(BA9&lt;=20%, "Leve", IF(BA9&lt;=40%,"Menor", IF(BA9&lt;=60%,"Moderado",IF(BA9&lt;=80%,"Mayor","Catastrófico"))))</f>
        <v>Mayor</v>
      </c>
      <c r="BC9" s="1197"/>
      <c r="BD9" s="917"/>
      <c r="BE9" s="1185"/>
      <c r="BF9" s="1187"/>
      <c r="BG9" s="1185"/>
      <c r="BH9" s="1185"/>
      <c r="BI9" s="1185"/>
      <c r="BJ9" s="1194"/>
    </row>
    <row r="10" spans="1:62" ht="131.25" customHeight="1" thickBot="1" x14ac:dyDescent="0.35">
      <c r="A10" s="40"/>
      <c r="B10" s="928" t="s">
        <v>193</v>
      </c>
      <c r="C10" s="1166" t="str">
        <f>VLOOKUP(B10,'No Eliminar'!B$3:D$18,2,FALSE)</f>
        <v>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v>
      </c>
      <c r="D10" s="1163" t="str">
        <f>VLOOKUP(B10,'No Eliminar'!B$3:E$18,4,FALSE)</f>
        <v>Número de herramientas implementadas para la promoción, prevención y diseñadas para la gestión de los Derechos Humanos.
Ejecutar la planeación institucional en el marco de los valores del servicio público.</v>
      </c>
      <c r="E10" s="1037" t="s">
        <v>74</v>
      </c>
      <c r="F10" s="1155" t="s">
        <v>242</v>
      </c>
      <c r="G10" s="1175" t="s">
        <v>424</v>
      </c>
      <c r="H10" s="1182" t="s">
        <v>368</v>
      </c>
      <c r="I10" s="888" t="s">
        <v>63</v>
      </c>
      <c r="J10" s="186" t="s">
        <v>440</v>
      </c>
      <c r="K10" s="894" t="s">
        <v>441</v>
      </c>
      <c r="L10" s="894" t="s">
        <v>356</v>
      </c>
      <c r="M10" s="888" t="s">
        <v>372</v>
      </c>
      <c r="N10" s="892" t="str">
        <f>IF(M10="No se ha presentado en los últimos años","Muy Baja", IF(M10="Al menos  1 vez en los últimos 5 años","Baja", IF(M10="Al menos  1 vez en los últimos 2 años","Media", IF(M10="Al menos  1 vez en el último año","Alta",IF(M10="Más de 1 vez al año","Muy Alta",";")))))</f>
        <v>Media</v>
      </c>
      <c r="O10" s="890">
        <f>IF(N10="Muy Baja", 20%, IF(N10="Baja",40%, IF(N10="Media",60%, IF(N10="Alta",80%,IF(N10="Muy Alta",100%,"")))))</f>
        <v>0.6</v>
      </c>
      <c r="P10" s="1147" t="s">
        <v>54</v>
      </c>
      <c r="Q10" s="1147" t="s">
        <v>53</v>
      </c>
      <c r="R10" s="1147" t="s">
        <v>54</v>
      </c>
      <c r="S10" s="1147" t="s">
        <v>54</v>
      </c>
      <c r="T10" s="1147" t="s">
        <v>53</v>
      </c>
      <c r="U10" s="1147" t="s">
        <v>54</v>
      </c>
      <c r="V10" s="1147" t="s">
        <v>54</v>
      </c>
      <c r="W10" s="1147" t="s">
        <v>54</v>
      </c>
      <c r="X10" s="1147" t="s">
        <v>54</v>
      </c>
      <c r="Y10" s="1147" t="s">
        <v>53</v>
      </c>
      <c r="Z10" s="1147" t="s">
        <v>53</v>
      </c>
      <c r="AA10" s="1147" t="s">
        <v>53</v>
      </c>
      <c r="AB10" s="1147" t="s">
        <v>54</v>
      </c>
      <c r="AC10" s="1147" t="s">
        <v>54</v>
      </c>
      <c r="AD10" s="1147" t="s">
        <v>54</v>
      </c>
      <c r="AE10" s="1147" t="s">
        <v>54</v>
      </c>
      <c r="AF10" s="1147" t="s">
        <v>53</v>
      </c>
      <c r="AG10" s="1147" t="s">
        <v>53</v>
      </c>
      <c r="AH10" s="1147" t="s">
        <v>54</v>
      </c>
      <c r="AI10" s="1149">
        <f>COUNTIF(P10:AH10, "SI")</f>
        <v>7</v>
      </c>
      <c r="AJ10" s="1191" t="str">
        <f>IF(AI10&lt;=5, "Moderado", IF(AI10&lt;=11,"Mayor","Catastrófico"))</f>
        <v>Mayor</v>
      </c>
      <c r="AK10" s="1193">
        <f>IF(AJ10="Leve", 20%, IF(AJ10="Menor",40%, IF(AJ10="Moderado",60%, IF(AJ10="Mayor",80%,IF(AJ10="Catastrófico",100%,"")))))</f>
        <v>0.8</v>
      </c>
      <c r="AL10" s="918" t="str">
        <f>IF(AND(N10&lt;&gt;"",AJ10&lt;&gt;""),VLOOKUP(N10&amp;AJ10,'No Eliminar'!$P$3:$Q$27,2,FALSE),"")</f>
        <v>Alta</v>
      </c>
      <c r="AM10" s="218" t="s">
        <v>84</v>
      </c>
      <c r="AN10" s="212" t="s">
        <v>443</v>
      </c>
      <c r="AO10" s="205" t="s">
        <v>417</v>
      </c>
      <c r="AP10" s="170" t="str">
        <f>IF(AQ10="Preventivo","Probabilidad",IF(AQ10="Detectivo","Probabilidad","Impacto"))</f>
        <v>Probabilidad</v>
      </c>
      <c r="AQ10" s="619" t="s">
        <v>61</v>
      </c>
      <c r="AR10" s="228">
        <f>IF(AQ10="Preventivo", 25%, IF(AQ10="Detectivo",15%, IF(AQ10="Correctivo",10%,IF(AQ10="No se tienen controles para aplicar al impacto","No Aplica",""))))</f>
        <v>0.25</v>
      </c>
      <c r="AS10" s="619" t="s">
        <v>56</v>
      </c>
      <c r="AT10" s="148">
        <f>IF(AS10="Automático", 25%, IF(AS10="Manual",15%,IF(AS10="No Aplica", "No Aplica","")))</f>
        <v>0.15</v>
      </c>
      <c r="AU10" s="105">
        <f>AR10+AT10</f>
        <v>0.4</v>
      </c>
      <c r="AV10" s="619" t="s">
        <v>73</v>
      </c>
      <c r="AW10" s="619" t="s">
        <v>58</v>
      </c>
      <c r="AX10" s="619" t="s">
        <v>59</v>
      </c>
      <c r="AY10" s="105">
        <f>IFERROR(IF(AP10="Probabilidad",(O10-(+O10*AU10)),IF(AP10="Impacto",O10,"")),"")</f>
        <v>0.36</v>
      </c>
      <c r="AZ10" s="106" t="str">
        <f>IF(AY10&lt;=20%, "Muy Baja", IF(AY10&lt;=40%,"Baja", IF(AY10&lt;=60%,"Media",IF(AY10&lt;=80%,"Alta","Muy Alta"))))</f>
        <v>Baja</v>
      </c>
      <c r="BA10" s="105">
        <f>IF(AP10="Impacto",(AK10-(+AK10*AU10)),AK10)</f>
        <v>0.8</v>
      </c>
      <c r="BB10" s="106" t="str">
        <f>IF(BA10&lt;=20%, "Leve", IF(BA10&lt;=40%,"Menor", IF(BA10&lt;=60%,"Moderado",IF(BA10&lt;=80%,"Mayor","Catastrófico"))))</f>
        <v>Mayor</v>
      </c>
      <c r="BC10" s="1200" t="str">
        <f>IF(AND(AZ10&lt;&gt;"",BB10&lt;&gt;""),VLOOKUP(AZ10&amp;BB10,'No Eliminar'!$P$3:$Q$27,2,FALSE),"")</f>
        <v>Alta</v>
      </c>
      <c r="BD10" s="1202" t="s">
        <v>60</v>
      </c>
      <c r="BE10" s="172" t="s">
        <v>442</v>
      </c>
      <c r="BF10" s="138" t="s">
        <v>419</v>
      </c>
      <c r="BG10" s="138" t="s">
        <v>397</v>
      </c>
      <c r="BH10" s="183">
        <v>44564</v>
      </c>
      <c r="BI10" s="183">
        <v>44925</v>
      </c>
      <c r="BJ10" s="1138" t="s">
        <v>425</v>
      </c>
    </row>
    <row r="11" spans="1:62" ht="129" customHeight="1" thickBot="1" x14ac:dyDescent="0.35">
      <c r="A11" s="40"/>
      <c r="B11" s="930"/>
      <c r="C11" s="1168"/>
      <c r="D11" s="1165"/>
      <c r="E11" s="1162"/>
      <c r="F11" s="1157"/>
      <c r="G11" s="1174"/>
      <c r="H11" s="1206"/>
      <c r="I11" s="889"/>
      <c r="J11" s="109" t="s">
        <v>439</v>
      </c>
      <c r="K11" s="895"/>
      <c r="L11" s="895"/>
      <c r="M11" s="889"/>
      <c r="N11" s="893"/>
      <c r="O11" s="891"/>
      <c r="P11" s="1148"/>
      <c r="Q11" s="1148"/>
      <c r="R11" s="1148"/>
      <c r="S11" s="1148"/>
      <c r="T11" s="1148"/>
      <c r="U11" s="1148"/>
      <c r="V11" s="1148"/>
      <c r="W11" s="1148"/>
      <c r="X11" s="1148"/>
      <c r="Y11" s="1148"/>
      <c r="Z11" s="1148"/>
      <c r="AA11" s="1148"/>
      <c r="AB11" s="1148"/>
      <c r="AC11" s="1148"/>
      <c r="AD11" s="1148"/>
      <c r="AE11" s="1148"/>
      <c r="AF11" s="1148"/>
      <c r="AG11" s="1148"/>
      <c r="AH11" s="1148"/>
      <c r="AI11" s="1151"/>
      <c r="AJ11" s="1204"/>
      <c r="AK11" s="1205"/>
      <c r="AL11" s="920"/>
      <c r="AM11" s="219" t="s">
        <v>348</v>
      </c>
      <c r="AN11" s="213" t="s">
        <v>438</v>
      </c>
      <c r="AO11" s="207" t="s">
        <v>417</v>
      </c>
      <c r="AP11" s="204" t="str">
        <f>IF(AQ11="Preventivo","Probabilidad",IF(AQ11="Detectivo","Probabilidad","Impacto"))</f>
        <v>Probabilidad</v>
      </c>
      <c r="AQ11" s="620" t="s">
        <v>62</v>
      </c>
      <c r="AR11" s="311">
        <f>IF(AQ11="Preventivo", 25%, IF(AQ11="Detectivo",15%, IF(AQ11="Correctivo",10%,IF(AQ11="No se tienen controles para aplicar al impacto","No Aplica",""))))</f>
        <v>0.15</v>
      </c>
      <c r="AS11" s="620" t="s">
        <v>56</v>
      </c>
      <c r="AT11" s="151">
        <f>IF(AS11="Automático", 25%, IF(AS11="Manual",15%,IF(AS11="No Aplica", "No Aplica","")))</f>
        <v>0.15</v>
      </c>
      <c r="AU11" s="116">
        <f>AR11+AT11</f>
        <v>0.3</v>
      </c>
      <c r="AV11" s="597" t="s">
        <v>73</v>
      </c>
      <c r="AW11" s="597" t="s">
        <v>58</v>
      </c>
      <c r="AX11" s="597" t="s">
        <v>59</v>
      </c>
      <c r="AY11" s="141">
        <f>IFERROR(IF(AND(AP10="Probabilidad",AP11="Probabilidad"),(AY10-(+AY10*AU11)),IF(AP11="Probabilidad",(M10-(+M10*AU11)),IF(AP11="Impacto",AY10,""))),"")</f>
        <v>0.252</v>
      </c>
      <c r="AZ11" s="117" t="str">
        <f t="shared" ref="AZ11" si="2">IF(AY11&lt;=20%, "Muy Baja", IF(AY11&lt;=40%,"Baja", IF(AY11&lt;=60%,"Media",IF(AY11&lt;=80%,"Alta","Muy Alta"))))</f>
        <v>Baja</v>
      </c>
      <c r="BA11" s="116">
        <f>IFERROR(IF(AND(AP10="Impacto",AP11="Impacto"),(BA10-(+BA10*AU11)),IF(AND(AP10="Impacto",AP11="Probabilidad"),(BA10),IF(AND(AP10="Probabilidad",AP11="Impacto"),(BA10-(+BA10*AU11)),IF(AND(AP10="Probabilidad",AP11="Probabilidad"),(BA10))))),"")</f>
        <v>0.8</v>
      </c>
      <c r="BB11" s="117" t="str">
        <f t="shared" ref="BB11" si="3">IF(BA11&lt;=20%, "Leve", IF(BA11&lt;=40%,"Menor", IF(BA11&lt;=60%,"Moderado",IF(BA11&lt;=80%,"Mayor","Catastrófico"))))</f>
        <v>Mayor</v>
      </c>
      <c r="BC11" s="1201"/>
      <c r="BD11" s="1203"/>
      <c r="BE11" s="184" t="s">
        <v>436</v>
      </c>
      <c r="BF11" s="110" t="s">
        <v>419</v>
      </c>
      <c r="BG11" s="110" t="s">
        <v>437</v>
      </c>
      <c r="BH11" s="185">
        <v>44564</v>
      </c>
      <c r="BI11" s="185">
        <v>44925</v>
      </c>
      <c r="BJ11" s="1140"/>
    </row>
    <row r="12" spans="1:62" ht="149.25" customHeight="1" thickBot="1" x14ac:dyDescent="0.35">
      <c r="A12" s="40"/>
      <c r="B12" s="928" t="s">
        <v>202</v>
      </c>
      <c r="C12" s="1166" t="str">
        <f>VLOOKUP(B12,'No Eliminar'!B$3:D$18,2,FALSE)</f>
        <v>Garantizar la función disciplinaria en los servidores públicos del INPEC de forma tal que se inicie y finalice el proceso con las garantías procesales, así como la implementación de políticas de prevención de las conductas que constituyan falta disciplinaria.</v>
      </c>
      <c r="D12" s="1163" t="str">
        <f>VLOOKUP(B12,'No Eliminar'!B$3:E$18,4,FALSE)</f>
        <v>Ejecutar la planeación institucional en el marco de los valores del servicio público.</v>
      </c>
      <c r="E12" s="923" t="s">
        <v>50</v>
      </c>
      <c r="F12" s="1155" t="s">
        <v>246</v>
      </c>
      <c r="G12" s="1175" t="s">
        <v>463</v>
      </c>
      <c r="H12" s="1158" t="s">
        <v>368</v>
      </c>
      <c r="I12" s="888" t="s">
        <v>63</v>
      </c>
      <c r="J12" s="220" t="s">
        <v>464</v>
      </c>
      <c r="K12" s="186" t="s">
        <v>465</v>
      </c>
      <c r="L12" s="186" t="s">
        <v>356</v>
      </c>
      <c r="M12" s="888" t="s">
        <v>375</v>
      </c>
      <c r="N12" s="892" t="str">
        <f t="shared" ref="N12:N88" si="4">IF(M12="No se ha presentado en los últimos años","Muy Baja", IF(M12="Al menos  1 vez en los últimos 5 años","Baja", IF(M12="Al menos  1 vez en los últimos 2 años","Media", IF(M12="Al menos  1 vez en el último año","Alta",IF(M12="Más de 1 vez al año","Muy Alta",";")))))</f>
        <v>Alta</v>
      </c>
      <c r="O12" s="890">
        <f t="shared" ref="O12" si="5">IF(N12="Muy Baja", 20%, IF(N12="Baja",40%, IF(N12="Media",60%, IF(N12="Alta",80%,IF(N12="Muy Alta",100%,"")))))</f>
        <v>0.8</v>
      </c>
      <c r="P12" s="997" t="s">
        <v>53</v>
      </c>
      <c r="Q12" s="997" t="s">
        <v>53</v>
      </c>
      <c r="R12" s="997" t="s">
        <v>53</v>
      </c>
      <c r="S12" s="997" t="s">
        <v>53</v>
      </c>
      <c r="T12" s="997" t="s">
        <v>53</v>
      </c>
      <c r="U12" s="997" t="s">
        <v>54</v>
      </c>
      <c r="V12" s="997" t="s">
        <v>53</v>
      </c>
      <c r="W12" s="997" t="s">
        <v>54</v>
      </c>
      <c r="X12" s="997" t="s">
        <v>54</v>
      </c>
      <c r="Y12" s="997" t="s">
        <v>54</v>
      </c>
      <c r="Z12" s="997" t="s">
        <v>53</v>
      </c>
      <c r="AA12" s="997" t="s">
        <v>53</v>
      </c>
      <c r="AB12" s="997" t="s">
        <v>53</v>
      </c>
      <c r="AC12" s="997" t="s">
        <v>53</v>
      </c>
      <c r="AD12" s="997" t="s">
        <v>54</v>
      </c>
      <c r="AE12" s="997" t="s">
        <v>54</v>
      </c>
      <c r="AF12" s="997" t="s">
        <v>53</v>
      </c>
      <c r="AG12" s="997" t="s">
        <v>54</v>
      </c>
      <c r="AH12" s="997" t="s">
        <v>54</v>
      </c>
      <c r="AI12" s="1149">
        <f>COUNTIF(P12:AH12, "SI")</f>
        <v>11</v>
      </c>
      <c r="AJ12" s="886" t="str">
        <f t="shared" ref="AJ12" si="6">IF(AI12&lt;=5, "Moderado", IF(AI12&lt;=11,"Mayor","Catastrófico"))</f>
        <v>Mayor</v>
      </c>
      <c r="AK12" s="906">
        <f t="shared" ref="AK12" si="7">IF(AJ12="Leve", 20%, IF(AJ12="Menor",40%, IF(AJ12="Moderado",60%, IF(AJ12="Mayor",80%,IF(AJ12="Catastrófico",100%,"")))))</f>
        <v>0.8</v>
      </c>
      <c r="AL12" s="904" t="str">
        <f>IF(AND(N12&lt;&gt;"",AJ12&lt;&gt;""),VLOOKUP(N12&amp;AJ12,'No Eliminar'!$P$3:$Q$27,2,FALSE),"")</f>
        <v>Alta</v>
      </c>
      <c r="AM12" s="216" t="s">
        <v>84</v>
      </c>
      <c r="AN12" s="214" t="s">
        <v>479</v>
      </c>
      <c r="AO12" s="209" t="s">
        <v>467</v>
      </c>
      <c r="AP12" s="170" t="str">
        <f t="shared" ref="AP12" si="8">IF(AQ12="Preventivo","Probabilidad",IF(AQ12="Detectivo","Probabilidad","Impacto"))</f>
        <v>Probabilidad</v>
      </c>
      <c r="AQ12" s="178" t="s">
        <v>61</v>
      </c>
      <c r="AR12" s="228">
        <f t="shared" ref="AR12" si="9">IF(AQ12="Preventivo", 25%, IF(AQ12="Detectivo",15%, IF(AQ12="Correctivo",10%,IF(AQ12="No se tienen controles para aplicar al impacto","No Aplica",""))))</f>
        <v>0.25</v>
      </c>
      <c r="AS12" s="178" t="s">
        <v>56</v>
      </c>
      <c r="AT12" s="161">
        <f t="shared" ref="AT12" si="10">IF(AS12="Automático", 25%, IF(AS12="Manual",15%,IF(AS12="No Aplica", "No Aplica","")))</f>
        <v>0.15</v>
      </c>
      <c r="AU12" s="105">
        <f t="shared" ref="AU12" si="11">AR12+AT12</f>
        <v>0.4</v>
      </c>
      <c r="AV12" s="178" t="s">
        <v>73</v>
      </c>
      <c r="AW12" s="178" t="s">
        <v>58</v>
      </c>
      <c r="AX12" s="178" t="s">
        <v>59</v>
      </c>
      <c r="AY12" s="105">
        <f t="shared" ref="AY12" si="12">IFERROR(IF(AP12="Probabilidad",(O12-(+O12*AU12)),IF(AP12="Impacto",O12,"")),"")</f>
        <v>0.48</v>
      </c>
      <c r="AZ12" s="106" t="str">
        <f t="shared" si="0"/>
        <v>Media</v>
      </c>
      <c r="BA12" s="105">
        <f t="shared" ref="BA12" si="13">IF(AP12="Impacto",(AK12-(+AK12*AU12)),AK12)</f>
        <v>0.8</v>
      </c>
      <c r="BB12" s="106" t="str">
        <f t="shared" si="1"/>
        <v>Mayor</v>
      </c>
      <c r="BC12" s="177" t="str">
        <f>IF(AND(AZ12&lt;&gt;"",BB12&lt;&gt;""),VLOOKUP(AZ12&amp;BB12,'No Eliminar'!$P$3:$Q$27,2,FALSE),"")</f>
        <v>Alta</v>
      </c>
      <c r="BD12" s="896" t="s">
        <v>60</v>
      </c>
      <c r="BE12" s="1176" t="s">
        <v>480</v>
      </c>
      <c r="BF12" s="888" t="s">
        <v>481</v>
      </c>
      <c r="BG12" s="898" t="s">
        <v>382</v>
      </c>
      <c r="BH12" s="900">
        <v>44564</v>
      </c>
      <c r="BI12" s="900">
        <v>44925</v>
      </c>
      <c r="BJ12" s="1091" t="s">
        <v>462</v>
      </c>
    </row>
    <row r="13" spans="1:62" ht="254.25" customHeight="1" thickBot="1" x14ac:dyDescent="0.35">
      <c r="B13" s="930"/>
      <c r="C13" s="1168"/>
      <c r="D13" s="1165"/>
      <c r="E13" s="879"/>
      <c r="F13" s="1157"/>
      <c r="G13" s="1174"/>
      <c r="H13" s="1160"/>
      <c r="I13" s="889"/>
      <c r="J13" s="221" t="s">
        <v>464</v>
      </c>
      <c r="K13" s="222" t="s">
        <v>466</v>
      </c>
      <c r="L13" s="154" t="s">
        <v>357</v>
      </c>
      <c r="M13" s="889"/>
      <c r="N13" s="893"/>
      <c r="O13" s="891"/>
      <c r="P13" s="998"/>
      <c r="Q13" s="998"/>
      <c r="R13" s="998"/>
      <c r="S13" s="998"/>
      <c r="T13" s="998"/>
      <c r="U13" s="998"/>
      <c r="V13" s="998"/>
      <c r="W13" s="998"/>
      <c r="X13" s="998"/>
      <c r="Y13" s="998"/>
      <c r="Z13" s="998"/>
      <c r="AA13" s="998"/>
      <c r="AB13" s="998"/>
      <c r="AC13" s="998"/>
      <c r="AD13" s="998"/>
      <c r="AE13" s="998"/>
      <c r="AF13" s="998"/>
      <c r="AG13" s="998"/>
      <c r="AH13" s="998"/>
      <c r="AI13" s="1151"/>
      <c r="AJ13" s="887"/>
      <c r="AK13" s="907"/>
      <c r="AL13" s="905"/>
      <c r="AM13" s="218" t="s">
        <v>348</v>
      </c>
      <c r="AN13" s="215" t="s">
        <v>469</v>
      </c>
      <c r="AO13" s="210" t="s">
        <v>468</v>
      </c>
      <c r="AP13" s="208" t="str">
        <f t="shared" ref="AP13:AP89" si="14">IF(AQ13="Preventivo","Probabilidad",IF(AQ13="Detectivo","Probabilidad","Impacto"))</f>
        <v>Probabilidad</v>
      </c>
      <c r="AQ13" s="155" t="s">
        <v>61</v>
      </c>
      <c r="AR13" s="227">
        <f t="shared" ref="AR13:AR89" si="15">IF(AQ13="Preventivo", 25%, IF(AQ13="Detectivo",15%, IF(AQ13="Correctivo",10%,IF(AQ13="No se tienen controles para aplicar al impacto","No Aplica",""))))</f>
        <v>0.25</v>
      </c>
      <c r="AS13" s="155" t="s">
        <v>56</v>
      </c>
      <c r="AT13" s="153">
        <f t="shared" ref="AT13:AT89" si="16">IF(AS13="Automático", 25%, IF(AS13="Manual",15%,IF(AS13="No Aplica", "No Aplica","")))</f>
        <v>0.15</v>
      </c>
      <c r="AU13" s="167">
        <f t="shared" ref="AU13:AU89" si="17">AR13+AT13</f>
        <v>0.4</v>
      </c>
      <c r="AV13" s="155" t="s">
        <v>73</v>
      </c>
      <c r="AW13" s="155" t="s">
        <v>58</v>
      </c>
      <c r="AX13" s="155" t="s">
        <v>59</v>
      </c>
      <c r="AY13" s="141">
        <f>IFERROR(IF(AND(AP12="Probabilidad",AP13="Probabilidad"),(AY12-(+AY12*AU13)),IF(AP13="Probabilidad",(M12-(+M12*AU13)),IF(AP13="Impacto",AY12,""))),"")</f>
        <v>0.28799999999999998</v>
      </c>
      <c r="AZ13" s="168" t="str">
        <f t="shared" ref="AZ13:AZ89" si="18">IF(AY13&lt;=20%, "Muy Baja", IF(AY13&lt;=40%,"Baja", IF(AY13&lt;=60%,"Media",IF(AY13&lt;=80%,"Alta","Muy Alta"))))</f>
        <v>Baja</v>
      </c>
      <c r="BA13" s="116">
        <f>IFERROR(IF(AND(AP12="Impacto",AP13="Impacto"),(BA12-(+BA12*AU13)),IF(AND(AP12="Impacto",AP13="Probabilidad"),(BA12),IF(AND(AP12="Probabilidad",AP13="Impacto"),(BA12-(+BA12*AU13)),IF(AND(AP12="Probabilidad",AP13="Probabilidad"),(BA12))))),"")</f>
        <v>0.8</v>
      </c>
      <c r="BB13" s="168" t="str">
        <f t="shared" ref="BB13:BB89" si="19">IF(BA13&lt;=20%, "Leve", IF(BA13&lt;=40%,"Menor", IF(BA13&lt;=60%,"Moderado",IF(BA13&lt;=80%,"Mayor","Catastrófico"))))</f>
        <v>Mayor</v>
      </c>
      <c r="BC13" s="152" t="str">
        <f>IF(AND(AZ13&lt;&gt;"",BB13&lt;&gt;""),VLOOKUP(AZ13&amp;BB13,'No Eliminar'!$P$3:$Q$27,2,FALSE),"")</f>
        <v>Alta</v>
      </c>
      <c r="BD13" s="897"/>
      <c r="BE13" s="1177"/>
      <c r="BF13" s="889"/>
      <c r="BG13" s="899"/>
      <c r="BH13" s="901"/>
      <c r="BI13" s="901"/>
      <c r="BJ13" s="1092"/>
    </row>
    <row r="14" spans="1:62" s="734" customFormat="1" ht="231.75" thickBot="1" x14ac:dyDescent="0.35">
      <c r="B14" s="483" t="s">
        <v>197</v>
      </c>
      <c r="C14" s="865" t="str">
        <f>VLOOKUP(B14,'No Eliminar'!B$3:D$18,2,FALSE)</f>
        <v>Establecer directrices relacionadas con obtener los beneficios legales que se otorgan durante la ejecución de la pena privativa de la libertad o el cumplimiento de la medida de aseguramiento a la población reclusa.</v>
      </c>
      <c r="D14" s="867" t="str">
        <f>VLOOKUP(B14,'No Eliminar'!B$3:E$18,4,FALSE)</f>
        <v>Ejecutar la planeación institucional en el marco de los valores del servicio público.</v>
      </c>
      <c r="E14" s="827" t="s">
        <v>74</v>
      </c>
      <c r="F14" s="828" t="s">
        <v>248</v>
      </c>
      <c r="G14" s="481" t="s">
        <v>680</v>
      </c>
      <c r="H14" s="648" t="s">
        <v>368</v>
      </c>
      <c r="I14" s="811" t="s">
        <v>63</v>
      </c>
      <c r="J14" s="860" t="s">
        <v>681</v>
      </c>
      <c r="K14" s="860" t="s">
        <v>682</v>
      </c>
      <c r="L14" s="812" t="s">
        <v>356</v>
      </c>
      <c r="M14" s="811" t="s">
        <v>374</v>
      </c>
      <c r="N14" s="813" t="str">
        <f t="shared" ref="N14" si="20">IF(M14="No se ha presentado en los últimos años","Muy Baja", IF(M14="Al menos  1 vez en los últimos 5 años","Baja", IF(M14="Al menos  1 vez en los últimos 2 años","Media", IF(M14="Al menos  1 vez en el último año","Alta",IF(M14="Más de 1 vez al año","Muy Alta",";")))))</f>
        <v>Muy Baja</v>
      </c>
      <c r="O14" s="814">
        <f t="shared" ref="O14" si="21">IF(N14="Muy Baja", 20%, IF(N14="Baja",40%, IF(N14="Media",60%, IF(N14="Alta",80%,IF(N14="Muy Alta",100%,"")))))</f>
        <v>0.2</v>
      </c>
      <c r="P14" s="815" t="s">
        <v>53</v>
      </c>
      <c r="Q14" s="815" t="s">
        <v>53</v>
      </c>
      <c r="R14" s="815" t="s">
        <v>53</v>
      </c>
      <c r="S14" s="815" t="s">
        <v>53</v>
      </c>
      <c r="T14" s="815" t="s">
        <v>53</v>
      </c>
      <c r="U14" s="815" t="s">
        <v>54</v>
      </c>
      <c r="V14" s="815" t="s">
        <v>53</v>
      </c>
      <c r="W14" s="815" t="s">
        <v>54</v>
      </c>
      <c r="X14" s="815" t="s">
        <v>53</v>
      </c>
      <c r="Y14" s="815" t="s">
        <v>53</v>
      </c>
      <c r="Z14" s="815" t="s">
        <v>53</v>
      </c>
      <c r="AA14" s="815" t="s">
        <v>53</v>
      </c>
      <c r="AB14" s="815" t="s">
        <v>54</v>
      </c>
      <c r="AC14" s="815" t="s">
        <v>53</v>
      </c>
      <c r="AD14" s="815" t="s">
        <v>53</v>
      </c>
      <c r="AE14" s="815" t="s">
        <v>54</v>
      </c>
      <c r="AF14" s="815" t="s">
        <v>53</v>
      </c>
      <c r="AG14" s="815" t="s">
        <v>53</v>
      </c>
      <c r="AH14" s="815" t="s">
        <v>54</v>
      </c>
      <c r="AI14" s="826">
        <f t="shared" ref="AI14" si="22">COUNTIF(P14:AH14, "SI")</f>
        <v>14</v>
      </c>
      <c r="AJ14" s="817" t="str">
        <f t="shared" ref="AJ14" si="23">IF(AI14&lt;=5, "Moderado", IF(AI14&lt;=11,"Mayor","Catastrófico"))</f>
        <v>Catastrófico</v>
      </c>
      <c r="AK14" s="818">
        <f t="shared" ref="AK14" si="24">IF(AJ14="Leve", 20%, IF(AJ14="Menor",40%, IF(AJ14="Moderado",60%, IF(AJ14="Mayor",80%,IF(AJ14="Catastrófico",100%,"")))))</f>
        <v>1</v>
      </c>
      <c r="AL14" s="829" t="str">
        <f>IF(AND(N14&lt;&gt;"",AJ14&lt;&gt;""),VLOOKUP(N14&amp;AJ14,'No Eliminar'!$P$3:$Q$27,2,FALSE),"")</f>
        <v>Extrema</v>
      </c>
      <c r="AM14" s="833" t="s">
        <v>84</v>
      </c>
      <c r="AN14" s="850" t="s">
        <v>683</v>
      </c>
      <c r="AO14" s="851" t="s">
        <v>684</v>
      </c>
      <c r="AP14" s="819" t="str">
        <f t="shared" ref="AP14" si="25">IF(AQ14="Preventivo","Probabilidad",IF(AQ14="Detectivo","Probabilidad","Impacto"))</f>
        <v>Probabilidad</v>
      </c>
      <c r="AQ14" s="820" t="s">
        <v>61</v>
      </c>
      <c r="AR14" s="830">
        <f t="shared" ref="AR14" si="26">IF(AQ14="Preventivo", 25%, IF(AQ14="Detectivo",15%, IF(AQ14="Correctivo",10%,IF(AQ14="No se tienen controles para aplicar al impacto","No Aplica",""))))</f>
        <v>0.25</v>
      </c>
      <c r="AS14" s="820" t="s">
        <v>56</v>
      </c>
      <c r="AT14" s="818">
        <f t="shared" ref="AT14" si="27">IF(AS14="Automático", 25%, IF(AS14="Manual",15%,IF(AS14="No Aplica", "No Aplica","")))</f>
        <v>0.15</v>
      </c>
      <c r="AU14" s="821">
        <f t="shared" ref="AU14" si="28">AR14+AT14</f>
        <v>0.4</v>
      </c>
      <c r="AV14" s="820" t="s">
        <v>73</v>
      </c>
      <c r="AW14" s="820" t="s">
        <v>58</v>
      </c>
      <c r="AX14" s="820" t="s">
        <v>59</v>
      </c>
      <c r="AY14" s="821">
        <f t="shared" ref="AY14" si="29">IFERROR(IF(AP14="Probabilidad",(O14-(+O14*AU14)),IF(AP14="Impacto",O14,"")),"")</f>
        <v>0.12</v>
      </c>
      <c r="AZ14" s="822" t="str">
        <f t="shared" ref="AZ14" si="30">IF(AY14&lt;=20%, "Muy Baja", IF(AY14&lt;=40%,"Baja", IF(AY14&lt;=60%,"Media",IF(AY14&lt;=80%,"Alta","Muy Alta"))))</f>
        <v>Muy Baja</v>
      </c>
      <c r="BA14" s="821">
        <f>IF(AP14="Impacto",(AK14-(+AK14*AU14)),AK14)</f>
        <v>1</v>
      </c>
      <c r="BB14" s="822" t="str">
        <f t="shared" ref="BB14" si="31">IF(BA14&lt;=20%, "Leve", IF(BA14&lt;=40%,"Menor", IF(BA14&lt;=60%,"Moderado",IF(BA14&lt;=80%,"Mayor","Catastrófico"))))</f>
        <v>Catastrófico</v>
      </c>
      <c r="BC14" s="823" t="str">
        <f>IF(AND(AZ14&lt;&gt;"",BB14&lt;&gt;""),VLOOKUP(AZ14&amp;BB14,'No Eliminar'!$P$3:$Q$27,2,FALSE),"")</f>
        <v>Extrema</v>
      </c>
      <c r="BD14" s="820" t="s">
        <v>60</v>
      </c>
      <c r="BE14" s="811" t="s">
        <v>1176</v>
      </c>
      <c r="BF14" s="811" t="s">
        <v>684</v>
      </c>
      <c r="BG14" s="845" t="s">
        <v>826</v>
      </c>
      <c r="BH14" s="824">
        <v>44562</v>
      </c>
      <c r="BI14" s="824">
        <v>44926</v>
      </c>
      <c r="BJ14" s="825" t="s">
        <v>1177</v>
      </c>
    </row>
    <row r="15" spans="1:62" ht="243" customHeight="1" thickBot="1" x14ac:dyDescent="0.35">
      <c r="B15" s="483" t="s">
        <v>199</v>
      </c>
      <c r="C15" s="865" t="str">
        <f>VLOOKUP(B15,'No Eliminar'!B$3:D$18,2,FALSE)</f>
        <v>Realizar la formación, capacitación, inducción, instrucción, entrenamiento y reentrenamiento a los actores del Sistema Nacional Penitenciario que así lo requiera y las investigaciones a este ámbito en forma eficiente.</v>
      </c>
      <c r="D15" s="250" t="str">
        <f>VLOOKUP(B15,'No Eliminar'!B$3:E$18,4,FALSE)</f>
        <v>Gestionar un talento humano idóneo, comprometido y transparente, que contribuya al cumplimiento de la misión institucional y los fines del Estado, y alcance su propio desarrollo personal y laboral.</v>
      </c>
      <c r="E15" s="258" t="s">
        <v>50</v>
      </c>
      <c r="F15" s="259" t="s">
        <v>253</v>
      </c>
      <c r="G15" s="263" t="s">
        <v>490</v>
      </c>
      <c r="H15" s="260" t="s">
        <v>368</v>
      </c>
      <c r="I15" s="229" t="s">
        <v>63</v>
      </c>
      <c r="J15" s="229" t="s">
        <v>491</v>
      </c>
      <c r="K15" s="229" t="s">
        <v>492</v>
      </c>
      <c r="L15" s="230" t="s">
        <v>356</v>
      </c>
      <c r="M15" s="229" t="s">
        <v>374</v>
      </c>
      <c r="N15" s="231" t="str">
        <f t="shared" si="4"/>
        <v>Muy Baja</v>
      </c>
      <c r="O15" s="232">
        <f t="shared" ref="O15:O89" si="32">IF(N15="Muy Baja", 20%, IF(N15="Baja",40%, IF(N15="Media",60%, IF(N15="Alta",80%,IF(N15="Muy Alta",100%,"")))))</f>
        <v>0.2</v>
      </c>
      <c r="P15" s="251" t="s">
        <v>53</v>
      </c>
      <c r="Q15" s="251" t="s">
        <v>53</v>
      </c>
      <c r="R15" s="251" t="s">
        <v>53</v>
      </c>
      <c r="S15" s="251" t="s">
        <v>53</v>
      </c>
      <c r="T15" s="251" t="s">
        <v>53</v>
      </c>
      <c r="U15" s="251" t="s">
        <v>54</v>
      </c>
      <c r="V15" s="251" t="s">
        <v>53</v>
      </c>
      <c r="W15" s="251" t="s">
        <v>54</v>
      </c>
      <c r="X15" s="251" t="s">
        <v>54</v>
      </c>
      <c r="Y15" s="251" t="s">
        <v>53</v>
      </c>
      <c r="Z15" s="251" t="s">
        <v>53</v>
      </c>
      <c r="AA15" s="251" t="s">
        <v>53</v>
      </c>
      <c r="AB15" s="251" t="s">
        <v>54</v>
      </c>
      <c r="AC15" s="251" t="s">
        <v>54</v>
      </c>
      <c r="AD15" s="251" t="s">
        <v>53</v>
      </c>
      <c r="AE15" s="251" t="s">
        <v>54</v>
      </c>
      <c r="AF15" s="251" t="s">
        <v>53</v>
      </c>
      <c r="AG15" s="251" t="s">
        <v>53</v>
      </c>
      <c r="AH15" s="251" t="s">
        <v>54</v>
      </c>
      <c r="AI15" s="252">
        <f t="shared" ref="AI15:AI89" si="33">COUNTIF(P15:AH15, "SI")</f>
        <v>12</v>
      </c>
      <c r="AJ15" s="235" t="str">
        <f t="shared" ref="AJ15:AJ89" si="34">IF(AI15&lt;=5, "Moderado", IF(AI15&lt;=11,"Mayor","Catastrófico"))</f>
        <v>Catastrófico</v>
      </c>
      <c r="AK15" s="236">
        <f t="shared" ref="AK15:AK89" si="35">IF(AJ15="Leve", 20%, IF(AJ15="Menor",40%, IF(AJ15="Moderado",60%, IF(AJ15="Mayor",80%,IF(AJ15="Catastrófico",100%,"")))))</f>
        <v>1</v>
      </c>
      <c r="AL15" s="261" t="str">
        <f>IF(AND(N15&lt;&gt;"",AJ15&lt;&gt;""),VLOOKUP(N15&amp;AJ15,'No Eliminar'!$P$3:$Q$27,2,FALSE),"")</f>
        <v>Extrema</v>
      </c>
      <c r="AM15" s="218" t="s">
        <v>84</v>
      </c>
      <c r="AN15" s="262" t="s">
        <v>493</v>
      </c>
      <c r="AO15" s="209" t="s">
        <v>494</v>
      </c>
      <c r="AP15" s="237" t="str">
        <f t="shared" si="14"/>
        <v>Probabilidad</v>
      </c>
      <c r="AQ15" s="238" t="s">
        <v>61</v>
      </c>
      <c r="AR15" s="264">
        <f t="shared" si="15"/>
        <v>0.25</v>
      </c>
      <c r="AS15" s="238" t="s">
        <v>56</v>
      </c>
      <c r="AT15" s="236">
        <f t="shared" si="16"/>
        <v>0.15</v>
      </c>
      <c r="AU15" s="239">
        <f t="shared" si="17"/>
        <v>0.4</v>
      </c>
      <c r="AV15" s="238" t="s">
        <v>57</v>
      </c>
      <c r="AW15" s="238" t="s">
        <v>58</v>
      </c>
      <c r="AX15" s="238" t="s">
        <v>59</v>
      </c>
      <c r="AY15" s="239">
        <f>IFERROR(IF(AP15="Probabilidad",(O15-(+O15*AU15)),IF(AP15="Impacto",O15,"")),"")</f>
        <v>0.12</v>
      </c>
      <c r="AZ15" s="240" t="str">
        <f t="shared" si="18"/>
        <v>Muy Baja</v>
      </c>
      <c r="BA15" s="239">
        <f t="shared" ref="BA15:BA89" si="36">IF(AP15="Impacto",(AK15-(+AK15*AU15)),AK15)</f>
        <v>1</v>
      </c>
      <c r="BB15" s="240" t="str">
        <f t="shared" si="19"/>
        <v>Catastrófico</v>
      </c>
      <c r="BC15" s="241" t="str">
        <f>IF(AND(AZ15&lt;&gt;"",BB15&lt;&gt;""),VLOOKUP(AZ15&amp;BB15,'No Eliminar'!$P$3:$Q$27,2,FALSE),"")</f>
        <v>Extrema</v>
      </c>
      <c r="BD15" s="238" t="s">
        <v>60</v>
      </c>
      <c r="BE15" s="253" t="s">
        <v>495</v>
      </c>
      <c r="BF15" s="253" t="s">
        <v>497</v>
      </c>
      <c r="BG15" s="254" t="s">
        <v>496</v>
      </c>
      <c r="BH15" s="255">
        <v>44739</v>
      </c>
      <c r="BI15" s="256">
        <v>44819</v>
      </c>
      <c r="BJ15" s="257" t="s">
        <v>498</v>
      </c>
    </row>
    <row r="16" spans="1:62" ht="293.25" customHeight="1" thickBot="1" x14ac:dyDescent="0.35">
      <c r="B16" s="928" t="s">
        <v>194</v>
      </c>
      <c r="C16" s="1166" t="str">
        <f>VLOOKUP(B16,'No Eliminar'!B$3:D$18,2,FALSE)</f>
        <v>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v>
      </c>
      <c r="D16" s="1163" t="str">
        <f>VLOOKUP(B16,'No Eliminar'!B$3:E$18,4,FALSE)</f>
        <v>Garantizar el orden y la disciplina en los establecimientos de reclusión, el cumplimiento de las penas y las medidas de detención preventiva, todo en el marco del respeto de los derechos humanos y la dignidad de las personas privadas de la libertad, los v</v>
      </c>
      <c r="E16" s="923" t="s">
        <v>74</v>
      </c>
      <c r="F16" s="1155" t="s">
        <v>254</v>
      </c>
      <c r="G16" s="1208" t="s">
        <v>499</v>
      </c>
      <c r="H16" s="1158" t="s">
        <v>368</v>
      </c>
      <c r="I16" s="888" t="s">
        <v>63</v>
      </c>
      <c r="J16" s="894" t="s">
        <v>500</v>
      </c>
      <c r="K16" s="894" t="s">
        <v>501</v>
      </c>
      <c r="L16" s="894" t="s">
        <v>356</v>
      </c>
      <c r="M16" s="888" t="s">
        <v>373</v>
      </c>
      <c r="N16" s="892" t="str">
        <f t="shared" si="4"/>
        <v>Muy Alta</v>
      </c>
      <c r="O16" s="890">
        <f t="shared" si="32"/>
        <v>1</v>
      </c>
      <c r="P16" s="1147" t="s">
        <v>53</v>
      </c>
      <c r="Q16" s="1147" t="s">
        <v>53</v>
      </c>
      <c r="R16" s="1147" t="s">
        <v>53</v>
      </c>
      <c r="S16" s="1147" t="s">
        <v>54</v>
      </c>
      <c r="T16" s="1147" t="s">
        <v>53</v>
      </c>
      <c r="U16" s="1147" t="s">
        <v>54</v>
      </c>
      <c r="V16" s="1147" t="s">
        <v>54</v>
      </c>
      <c r="W16" s="1147" t="s">
        <v>54</v>
      </c>
      <c r="X16" s="1147" t="s">
        <v>54</v>
      </c>
      <c r="Y16" s="1147" t="s">
        <v>53</v>
      </c>
      <c r="Z16" s="1147" t="s">
        <v>53</v>
      </c>
      <c r="AA16" s="1147" t="s">
        <v>53</v>
      </c>
      <c r="AB16" s="1147" t="s">
        <v>53</v>
      </c>
      <c r="AC16" s="1147" t="s">
        <v>53</v>
      </c>
      <c r="AD16" s="1147" t="s">
        <v>54</v>
      </c>
      <c r="AE16" s="1147" t="s">
        <v>53</v>
      </c>
      <c r="AF16" s="1147" t="s">
        <v>54</v>
      </c>
      <c r="AG16" s="1147" t="s">
        <v>53</v>
      </c>
      <c r="AH16" s="1147" t="s">
        <v>54</v>
      </c>
      <c r="AI16" s="1149">
        <f t="shared" si="33"/>
        <v>11</v>
      </c>
      <c r="AJ16" s="886" t="str">
        <f t="shared" si="34"/>
        <v>Mayor</v>
      </c>
      <c r="AK16" s="906">
        <f t="shared" si="35"/>
        <v>0.8</v>
      </c>
      <c r="AL16" s="918" t="str">
        <f>IF(AND(N16&lt;&gt;"",AJ16&lt;&gt;""),VLOOKUP(N16&amp;AJ16,'No Eliminar'!$P$3:$Q$27,2,FALSE),"")</f>
        <v>Alta</v>
      </c>
      <c r="AM16" s="286" t="s">
        <v>84</v>
      </c>
      <c r="AN16" s="266" t="s">
        <v>531</v>
      </c>
      <c r="AO16" s="285" t="s">
        <v>522</v>
      </c>
      <c r="AP16" s="170" t="str">
        <f t="shared" si="14"/>
        <v>Probabilidad</v>
      </c>
      <c r="AQ16" s="397" t="s">
        <v>61</v>
      </c>
      <c r="AR16" s="228">
        <f t="shared" si="15"/>
        <v>0.25</v>
      </c>
      <c r="AS16" s="397" t="s">
        <v>56</v>
      </c>
      <c r="AT16" s="399">
        <f t="shared" si="16"/>
        <v>0.15</v>
      </c>
      <c r="AU16" s="105">
        <f t="shared" si="17"/>
        <v>0.4</v>
      </c>
      <c r="AV16" s="397" t="s">
        <v>57</v>
      </c>
      <c r="AW16" s="397" t="s">
        <v>58</v>
      </c>
      <c r="AX16" s="397" t="s">
        <v>59</v>
      </c>
      <c r="AY16" s="105">
        <f t="shared" ref="AY16:AY89" si="37">IFERROR(IF(AP16="Probabilidad",(O16-(+O16*AU16)),IF(AP16="Impacto",O16,"")),"")</f>
        <v>0.6</v>
      </c>
      <c r="AZ16" s="106" t="str">
        <f t="shared" si="18"/>
        <v>Media</v>
      </c>
      <c r="BA16" s="105">
        <f t="shared" si="36"/>
        <v>0.8</v>
      </c>
      <c r="BB16" s="106" t="str">
        <f t="shared" si="19"/>
        <v>Mayor</v>
      </c>
      <c r="BC16" s="395" t="str">
        <f>IF(AND(AZ16&lt;&gt;"",BB16&lt;&gt;""),VLOOKUP(AZ16&amp;BB16,'No Eliminar'!$P$3:$Q$27,2,FALSE),"")</f>
        <v>Alta</v>
      </c>
      <c r="BD16" s="896" t="s">
        <v>60</v>
      </c>
      <c r="BE16" s="997" t="s">
        <v>523</v>
      </c>
      <c r="BF16" s="999" t="s">
        <v>524</v>
      </c>
      <c r="BG16" s="999" t="s">
        <v>402</v>
      </c>
      <c r="BH16" s="1095">
        <v>44564</v>
      </c>
      <c r="BI16" s="1086">
        <v>44926</v>
      </c>
      <c r="BJ16" s="967" t="s">
        <v>532</v>
      </c>
    </row>
    <row r="17" spans="2:62" ht="252.75" customHeight="1" thickBot="1" x14ac:dyDescent="0.35">
      <c r="B17" s="929"/>
      <c r="C17" s="1167"/>
      <c r="D17" s="1164"/>
      <c r="E17" s="913"/>
      <c r="F17" s="1157"/>
      <c r="G17" s="1209"/>
      <c r="H17" s="1160"/>
      <c r="I17" s="889"/>
      <c r="J17" s="895"/>
      <c r="K17" s="895"/>
      <c r="L17" s="895"/>
      <c r="M17" s="889"/>
      <c r="N17" s="893"/>
      <c r="O17" s="891"/>
      <c r="P17" s="1148"/>
      <c r="Q17" s="1148"/>
      <c r="R17" s="1148"/>
      <c r="S17" s="1148"/>
      <c r="T17" s="1148"/>
      <c r="U17" s="1148"/>
      <c r="V17" s="1148"/>
      <c r="W17" s="1148"/>
      <c r="X17" s="1148"/>
      <c r="Y17" s="1148"/>
      <c r="Z17" s="1148"/>
      <c r="AA17" s="1148"/>
      <c r="AB17" s="1148"/>
      <c r="AC17" s="1148"/>
      <c r="AD17" s="1148"/>
      <c r="AE17" s="1148"/>
      <c r="AF17" s="1148"/>
      <c r="AG17" s="1148"/>
      <c r="AH17" s="1148"/>
      <c r="AI17" s="1151"/>
      <c r="AJ17" s="887"/>
      <c r="AK17" s="907"/>
      <c r="AL17" s="920"/>
      <c r="AM17" s="286" t="s">
        <v>348</v>
      </c>
      <c r="AN17" s="266" t="s">
        <v>530</v>
      </c>
      <c r="AO17" s="285" t="s">
        <v>529</v>
      </c>
      <c r="AP17" s="390" t="str">
        <f t="shared" si="14"/>
        <v>Probabilidad</v>
      </c>
      <c r="AQ17" s="378" t="s">
        <v>61</v>
      </c>
      <c r="AR17" s="227">
        <f t="shared" si="15"/>
        <v>0.25</v>
      </c>
      <c r="AS17" s="378" t="s">
        <v>56</v>
      </c>
      <c r="AT17" s="377">
        <f t="shared" si="16"/>
        <v>0.15</v>
      </c>
      <c r="AU17" s="379">
        <f t="shared" si="17"/>
        <v>0.4</v>
      </c>
      <c r="AV17" s="378" t="s">
        <v>57</v>
      </c>
      <c r="AW17" s="378" t="s">
        <v>58</v>
      </c>
      <c r="AX17" s="378" t="s">
        <v>59</v>
      </c>
      <c r="AY17" s="141">
        <f>IFERROR(IF(AND(AP16="Probabilidad",AP17="Probabilidad"),(AY16-(+AY16*AU17)),IF(AP17="Probabilidad",(M16-(+M16*AU17)),IF(AP17="Impacto",AY16,""))),"")</f>
        <v>0.36</v>
      </c>
      <c r="AZ17" s="380" t="str">
        <f t="shared" si="18"/>
        <v>Baja</v>
      </c>
      <c r="BA17" s="116">
        <f>IFERROR(IF(AND(AP16="Impacto",AP17="Impacto"),(BA16-(+BA16*AU17)),IF(AND(AP16="Impacto",AP17="Probabilidad"),(BA16),IF(AND(AP16="Probabilidad",AP17="Impacto"),(BA16-(+BA16*AU17)),IF(AND(AP16="Probabilidad",AP17="Probabilidad"),(BA16))))),"")</f>
        <v>0.8</v>
      </c>
      <c r="BB17" s="380" t="str">
        <f t="shared" si="19"/>
        <v>Mayor</v>
      </c>
      <c r="BC17" s="381" t="str">
        <f>IF(AND(AZ17&lt;&gt;"",BB17&lt;&gt;""),VLOOKUP(AZ17&amp;BB17,'No Eliminar'!$P$3:$Q$27,2,FALSE),"")</f>
        <v>Alta</v>
      </c>
      <c r="BD17" s="897"/>
      <c r="BE17" s="998"/>
      <c r="BF17" s="1000"/>
      <c r="BG17" s="1000"/>
      <c r="BH17" s="998"/>
      <c r="BI17" s="1000"/>
      <c r="BJ17" s="969"/>
    </row>
    <row r="18" spans="2:62" ht="273.75" customHeight="1" thickBot="1" x14ac:dyDescent="0.35">
      <c r="B18" s="929"/>
      <c r="C18" s="1167"/>
      <c r="D18" s="1164"/>
      <c r="E18" s="1207" t="s">
        <v>74</v>
      </c>
      <c r="F18" s="1155" t="s">
        <v>255</v>
      </c>
      <c r="G18" s="1173" t="s">
        <v>502</v>
      </c>
      <c r="H18" s="1159" t="s">
        <v>368</v>
      </c>
      <c r="I18" s="909" t="s">
        <v>63</v>
      </c>
      <c r="J18" s="908" t="s">
        <v>503</v>
      </c>
      <c r="K18" s="908" t="s">
        <v>504</v>
      </c>
      <c r="L18" s="908" t="s">
        <v>356</v>
      </c>
      <c r="M18" s="909" t="s">
        <v>374</v>
      </c>
      <c r="N18" s="925" t="str">
        <f t="shared" si="4"/>
        <v>Muy Baja</v>
      </c>
      <c r="O18" s="924">
        <f t="shared" si="32"/>
        <v>0.2</v>
      </c>
      <c r="P18" s="966" t="s">
        <v>53</v>
      </c>
      <c r="Q18" s="966" t="s">
        <v>53</v>
      </c>
      <c r="R18" s="966" t="s">
        <v>53</v>
      </c>
      <c r="S18" s="966" t="s">
        <v>54</v>
      </c>
      <c r="T18" s="966" t="s">
        <v>53</v>
      </c>
      <c r="U18" s="966" t="s">
        <v>54</v>
      </c>
      <c r="V18" s="966" t="s">
        <v>54</v>
      </c>
      <c r="W18" s="966" t="s">
        <v>54</v>
      </c>
      <c r="X18" s="966" t="s">
        <v>54</v>
      </c>
      <c r="Y18" s="966" t="s">
        <v>53</v>
      </c>
      <c r="Z18" s="966" t="s">
        <v>53</v>
      </c>
      <c r="AA18" s="966" t="s">
        <v>53</v>
      </c>
      <c r="AB18" s="966" t="s">
        <v>53</v>
      </c>
      <c r="AC18" s="966" t="s">
        <v>53</v>
      </c>
      <c r="AD18" s="966" t="s">
        <v>54</v>
      </c>
      <c r="AE18" s="966" t="s">
        <v>53</v>
      </c>
      <c r="AF18" s="966" t="s">
        <v>54</v>
      </c>
      <c r="AG18" s="966" t="s">
        <v>53</v>
      </c>
      <c r="AH18" s="966" t="s">
        <v>54</v>
      </c>
      <c r="AI18" s="1150">
        <f t="shared" si="33"/>
        <v>11</v>
      </c>
      <c r="AJ18" s="922" t="str">
        <f t="shared" si="34"/>
        <v>Mayor</v>
      </c>
      <c r="AK18" s="921">
        <f t="shared" si="35"/>
        <v>0.8</v>
      </c>
      <c r="AL18" s="919" t="str">
        <f>IF(AND(N18&lt;&gt;"",AJ18&lt;&gt;""),VLOOKUP(N18&amp;AJ18,'No Eliminar'!$P$3:$Q$27,2,FALSE),"")</f>
        <v>Alta</v>
      </c>
      <c r="AM18" s="216" t="s">
        <v>84</v>
      </c>
      <c r="AN18" s="287" t="s">
        <v>531</v>
      </c>
      <c r="AO18" s="284" t="s">
        <v>522</v>
      </c>
      <c r="AP18" s="431" t="str">
        <f t="shared" si="14"/>
        <v>Probabilidad</v>
      </c>
      <c r="AQ18" s="421" t="s">
        <v>61</v>
      </c>
      <c r="AR18" s="288">
        <f t="shared" si="15"/>
        <v>0.25</v>
      </c>
      <c r="AS18" s="421" t="s">
        <v>56</v>
      </c>
      <c r="AT18" s="427">
        <f t="shared" si="16"/>
        <v>0.15</v>
      </c>
      <c r="AU18" s="423">
        <f t="shared" si="17"/>
        <v>0.4</v>
      </c>
      <c r="AV18" s="421" t="s">
        <v>57</v>
      </c>
      <c r="AW18" s="421" t="s">
        <v>58</v>
      </c>
      <c r="AX18" s="421" t="s">
        <v>59</v>
      </c>
      <c r="AY18" s="423">
        <f t="shared" si="37"/>
        <v>0.12</v>
      </c>
      <c r="AZ18" s="425" t="str">
        <f t="shared" si="18"/>
        <v>Muy Baja</v>
      </c>
      <c r="BA18" s="423">
        <f>IF(AP18="Impacto",(AK18-(+AK18*AU18)),AK18)</f>
        <v>0.8</v>
      </c>
      <c r="BB18" s="425" t="str">
        <f t="shared" si="19"/>
        <v>Mayor</v>
      </c>
      <c r="BC18" s="429" t="str">
        <f>IF(AND(AZ18&lt;&gt;"",BB18&lt;&gt;""),VLOOKUP(AZ18&amp;BB18,'No Eliminar'!$P$3:$Q$27,2,FALSE),"")</f>
        <v>Alta</v>
      </c>
      <c r="BD18" s="917" t="s">
        <v>60</v>
      </c>
      <c r="BE18" s="1169" t="s">
        <v>523</v>
      </c>
      <c r="BF18" s="1170" t="s">
        <v>524</v>
      </c>
      <c r="BG18" s="1170" t="s">
        <v>402</v>
      </c>
      <c r="BH18" s="1171">
        <v>44562</v>
      </c>
      <c r="BI18" s="1172">
        <v>44926</v>
      </c>
      <c r="BJ18" s="968" t="s">
        <v>532</v>
      </c>
    </row>
    <row r="19" spans="2:62" ht="213" customHeight="1" thickBot="1" x14ac:dyDescent="0.35">
      <c r="B19" s="930"/>
      <c r="C19" s="1168"/>
      <c r="D19" s="1165"/>
      <c r="E19" s="1162"/>
      <c r="F19" s="1157"/>
      <c r="G19" s="1174"/>
      <c r="H19" s="1160"/>
      <c r="I19" s="889"/>
      <c r="J19" s="895"/>
      <c r="K19" s="895"/>
      <c r="L19" s="895"/>
      <c r="M19" s="889"/>
      <c r="N19" s="893"/>
      <c r="O19" s="891"/>
      <c r="P19" s="1148"/>
      <c r="Q19" s="1148"/>
      <c r="R19" s="1148"/>
      <c r="S19" s="1148"/>
      <c r="T19" s="1148"/>
      <c r="U19" s="1148"/>
      <c r="V19" s="1148"/>
      <c r="W19" s="1148"/>
      <c r="X19" s="1148"/>
      <c r="Y19" s="1148"/>
      <c r="Z19" s="1148"/>
      <c r="AA19" s="1148"/>
      <c r="AB19" s="1148"/>
      <c r="AC19" s="1148"/>
      <c r="AD19" s="1148"/>
      <c r="AE19" s="1148"/>
      <c r="AF19" s="1148"/>
      <c r="AG19" s="1148"/>
      <c r="AH19" s="1148"/>
      <c r="AI19" s="1151"/>
      <c r="AJ19" s="887"/>
      <c r="AK19" s="907"/>
      <c r="AL19" s="920"/>
      <c r="AM19" s="218" t="s">
        <v>348</v>
      </c>
      <c r="AN19" s="266" t="s">
        <v>533</v>
      </c>
      <c r="AO19" s="494" t="s">
        <v>522</v>
      </c>
      <c r="AP19" s="382" t="str">
        <f t="shared" si="14"/>
        <v>Impacto</v>
      </c>
      <c r="AQ19" s="378" t="s">
        <v>55</v>
      </c>
      <c r="AR19" s="227">
        <f t="shared" si="15"/>
        <v>0.1</v>
      </c>
      <c r="AS19" s="378" t="s">
        <v>56</v>
      </c>
      <c r="AT19" s="377">
        <f t="shared" si="16"/>
        <v>0.15</v>
      </c>
      <c r="AU19" s="379">
        <f t="shared" si="17"/>
        <v>0.25</v>
      </c>
      <c r="AV19" s="378" t="s">
        <v>57</v>
      </c>
      <c r="AW19" s="378" t="s">
        <v>65</v>
      </c>
      <c r="AX19" s="378" t="s">
        <v>59</v>
      </c>
      <c r="AY19" s="141">
        <f>IFERROR(IF(AND(AP18="Probabilidad",AP19="Probabilidad"),(AY18-(+AY18*AU19)),IF(AP19="Probabilidad",(M18-(+M18*AU19)),IF(AP19="Impacto",AY18,""))),"")</f>
        <v>0.12</v>
      </c>
      <c r="AZ19" s="380" t="str">
        <f t="shared" si="18"/>
        <v>Muy Baja</v>
      </c>
      <c r="BA19" s="116">
        <f>IFERROR(IF(AND(AP18="Impacto",AP19="Impacto"),(BA18-(+BA18*AU19)),IF(AND(AP18="Impacto",AP19="Probabilidad"),(BA18),IF(AND(AP18="Probabilidad",AP19="Impacto"),(BA18-(+BA18*AU19)),IF(AND(AP18="Probabilidad",AP19="Probabilidad"),(BA18))))),"")</f>
        <v>0.60000000000000009</v>
      </c>
      <c r="BB19" s="380" t="str">
        <f t="shared" si="19"/>
        <v>Moderado</v>
      </c>
      <c r="BC19" s="381" t="str">
        <f>IF(AND(AZ19&lt;&gt;"",BB19&lt;&gt;""),VLOOKUP(AZ19&amp;BB19,'No Eliminar'!$P$3:$Q$27,2,FALSE),"")</f>
        <v>Moderada</v>
      </c>
      <c r="BD19" s="897"/>
      <c r="BE19" s="998"/>
      <c r="BF19" s="1000"/>
      <c r="BG19" s="1000"/>
      <c r="BH19" s="998"/>
      <c r="BI19" s="1000"/>
      <c r="BJ19" s="969"/>
    </row>
    <row r="20" spans="2:62" s="407" customFormat="1" ht="139.5" customHeight="1" thickBot="1" x14ac:dyDescent="0.35">
      <c r="B20" s="928" t="s">
        <v>195</v>
      </c>
      <c r="C20" s="1166" t="str">
        <f>VLOOKUP(B20,'No Eliminar'!B$3:D$18,2,FALSE)</f>
        <v>Definir políticas y estrategias para el diseño de programas y lineamientos en los servicios de salud y alimentación, actividades ocupacionales y programas de atención psicosocial para atender las necesidades de la población privada de la libertad.</v>
      </c>
      <c r="D20" s="1163" t="str">
        <f>VLOOKUP(B20,'No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v>
      </c>
      <c r="E20" s="1037" t="s">
        <v>74</v>
      </c>
      <c r="F20" s="1155" t="s">
        <v>266</v>
      </c>
      <c r="G20" s="1175" t="s">
        <v>786</v>
      </c>
      <c r="H20" s="1158" t="s">
        <v>368</v>
      </c>
      <c r="I20" s="888" t="s">
        <v>63</v>
      </c>
      <c r="J20" s="894" t="s">
        <v>787</v>
      </c>
      <c r="K20" s="894" t="s">
        <v>788</v>
      </c>
      <c r="L20" s="894" t="s">
        <v>356</v>
      </c>
      <c r="M20" s="888" t="s">
        <v>373</v>
      </c>
      <c r="N20" s="892" t="str">
        <f t="shared" ref="N20" si="38">IF(M20="No se ha presentado en los últimos años","Muy Baja", IF(M20="Al menos  1 vez en los últimos 5 años","Baja", IF(M20="Al menos  1 vez en los últimos 2 años","Media", IF(M20="Al menos  1 vez en el último año","Alta",IF(M20="Más de 1 vez al año","Muy Alta",";")))))</f>
        <v>Muy Alta</v>
      </c>
      <c r="O20" s="890">
        <f t="shared" ref="O20" si="39">IF(N20="Muy Baja", 20%, IF(N20="Baja",40%, IF(N20="Media",60%, IF(N20="Alta",80%,IF(N20="Muy Alta",100%,"")))))</f>
        <v>1</v>
      </c>
      <c r="P20" s="1147" t="s">
        <v>54</v>
      </c>
      <c r="Q20" s="1147" t="s">
        <v>53</v>
      </c>
      <c r="R20" s="1147" t="s">
        <v>54</v>
      </c>
      <c r="S20" s="1147" t="s">
        <v>54</v>
      </c>
      <c r="T20" s="1147" t="s">
        <v>53</v>
      </c>
      <c r="U20" s="1147" t="s">
        <v>53</v>
      </c>
      <c r="V20" s="1147" t="s">
        <v>53</v>
      </c>
      <c r="W20" s="1147" t="s">
        <v>54</v>
      </c>
      <c r="X20" s="1147" t="s">
        <v>53</v>
      </c>
      <c r="Y20" s="1147" t="s">
        <v>54</v>
      </c>
      <c r="Z20" s="1147" t="s">
        <v>54</v>
      </c>
      <c r="AA20" s="1147" t="s">
        <v>53</v>
      </c>
      <c r="AB20" s="1147" t="s">
        <v>54</v>
      </c>
      <c r="AC20" s="1147" t="s">
        <v>54</v>
      </c>
      <c r="AD20" s="1147" t="s">
        <v>53</v>
      </c>
      <c r="AE20" s="1147" t="s">
        <v>54</v>
      </c>
      <c r="AF20" s="1147" t="s">
        <v>54</v>
      </c>
      <c r="AG20" s="1147" t="s">
        <v>53</v>
      </c>
      <c r="AH20" s="1147" t="s">
        <v>54</v>
      </c>
      <c r="AI20" s="1149">
        <f t="shared" ref="AI20" si="40">COUNTIF(P20:AH20, "SI")</f>
        <v>8</v>
      </c>
      <c r="AJ20" s="886" t="str">
        <f t="shared" ref="AJ20" si="41">IF(AI20&lt;=5, "Moderado", IF(AI20&lt;=11,"Mayor","Catastrófico"))</f>
        <v>Mayor</v>
      </c>
      <c r="AK20" s="906">
        <f t="shared" ref="AK20" si="42">IF(AJ20="Leve", 20%, IF(AJ20="Menor",40%, IF(AJ20="Moderado",60%, IF(AJ20="Mayor",80%,IF(AJ20="Catastrófico",100%,"")))))</f>
        <v>0.8</v>
      </c>
      <c r="AL20" s="918" t="str">
        <f>IF(AND(N20&lt;&gt;"",AJ20&lt;&gt;""),VLOOKUP(N20&amp;AJ20,'No Eliminar'!$P$3:$Q$27,2,FALSE),"")</f>
        <v>Alta</v>
      </c>
      <c r="AM20" s="218" t="s">
        <v>84</v>
      </c>
      <c r="AN20" s="393" t="s">
        <v>792</v>
      </c>
      <c r="AO20" s="209" t="s">
        <v>789</v>
      </c>
      <c r="AP20" s="103" t="str">
        <f t="shared" ref="AP20:AP25" si="43">IF(AQ20="Preventivo","Probabilidad",IF(AQ20="Detectivo","Probabilidad","Impacto"))</f>
        <v>Probabilidad</v>
      </c>
      <c r="AQ20" s="397" t="s">
        <v>62</v>
      </c>
      <c r="AR20" s="228">
        <f t="shared" ref="AR20:AR25" si="44">IF(AQ20="Preventivo", 25%, IF(AQ20="Detectivo",15%, IF(AQ20="Correctivo",10%,IF(AQ20="No se tienen controles para aplicar al impacto","No Aplica",""))))</f>
        <v>0.15</v>
      </c>
      <c r="AS20" s="397" t="s">
        <v>56</v>
      </c>
      <c r="AT20" s="399">
        <f t="shared" ref="AT20:AT25" si="45">IF(AS20="Automático", 25%, IF(AS20="Manual",15%,IF(AS20="No Aplica", "No Aplica","")))</f>
        <v>0.15</v>
      </c>
      <c r="AU20" s="105">
        <f t="shared" ref="AU20:AU25" si="46">AR20+AT20</f>
        <v>0.3</v>
      </c>
      <c r="AV20" s="397" t="s">
        <v>57</v>
      </c>
      <c r="AW20" s="397" t="s">
        <v>58</v>
      </c>
      <c r="AX20" s="397" t="s">
        <v>59</v>
      </c>
      <c r="AY20" s="105">
        <f t="shared" ref="AY20" si="47">IFERROR(IF(AP20="Probabilidad",(O20-(+O20*AU20)),IF(AP20="Impacto",O20,"")),"")</f>
        <v>0.7</v>
      </c>
      <c r="AZ20" s="106" t="str">
        <f t="shared" ref="AZ20:AZ25" si="48">IF(AY20&lt;=20%, "Muy Baja", IF(AY20&lt;=40%,"Baja", IF(AY20&lt;=60%,"Media",IF(AY20&lt;=80%,"Alta","Muy Alta"))))</f>
        <v>Alta</v>
      </c>
      <c r="BA20" s="105">
        <f t="shared" ref="BA20" si="49">IF(AP20="Impacto",(AK20-(+AK20*AU20)),AK20)</f>
        <v>0.8</v>
      </c>
      <c r="BB20" s="106" t="str">
        <f t="shared" ref="BB20:BB25" si="50">IF(BA20&lt;=20%, "Leve", IF(BA20&lt;=40%,"Menor", IF(BA20&lt;=60%,"Moderado",IF(BA20&lt;=80%,"Mayor","Catastrófico"))))</f>
        <v>Mayor</v>
      </c>
      <c r="BC20" s="395" t="str">
        <f>IF(AND(AZ20&lt;&gt;"",BB20&lt;&gt;""),VLOOKUP(AZ20&amp;BB20,'No Eliminar'!$P$3:$Q$27,2,FALSE),"")</f>
        <v>Alta</v>
      </c>
      <c r="BD20" s="896" t="s">
        <v>60</v>
      </c>
      <c r="BE20" s="462" t="s">
        <v>793</v>
      </c>
      <c r="BF20" s="387" t="s">
        <v>794</v>
      </c>
      <c r="BG20" s="387" t="s">
        <v>795</v>
      </c>
      <c r="BH20" s="488">
        <v>44562</v>
      </c>
      <c r="BI20" s="488">
        <v>44866</v>
      </c>
      <c r="BJ20" s="489" t="s">
        <v>796</v>
      </c>
    </row>
    <row r="21" spans="2:62" s="407" customFormat="1" ht="213" customHeight="1" thickBot="1" x14ac:dyDescent="0.35">
      <c r="B21" s="929"/>
      <c r="C21" s="1167"/>
      <c r="D21" s="1164"/>
      <c r="E21" s="1038"/>
      <c r="F21" s="1157"/>
      <c r="G21" s="1174"/>
      <c r="H21" s="1160"/>
      <c r="I21" s="889"/>
      <c r="J21" s="895"/>
      <c r="K21" s="895"/>
      <c r="L21" s="895"/>
      <c r="M21" s="889"/>
      <c r="N21" s="893"/>
      <c r="O21" s="891"/>
      <c r="P21" s="1148"/>
      <c r="Q21" s="1148"/>
      <c r="R21" s="1148"/>
      <c r="S21" s="1148"/>
      <c r="T21" s="1148"/>
      <c r="U21" s="1148"/>
      <c r="V21" s="1148"/>
      <c r="W21" s="1148"/>
      <c r="X21" s="1148"/>
      <c r="Y21" s="1148"/>
      <c r="Z21" s="1148"/>
      <c r="AA21" s="1148"/>
      <c r="AB21" s="1148"/>
      <c r="AC21" s="1148"/>
      <c r="AD21" s="1148"/>
      <c r="AE21" s="1148"/>
      <c r="AF21" s="1148"/>
      <c r="AG21" s="1148"/>
      <c r="AH21" s="1148"/>
      <c r="AI21" s="1151"/>
      <c r="AJ21" s="887"/>
      <c r="AK21" s="907"/>
      <c r="AL21" s="920"/>
      <c r="AM21" s="218" t="s">
        <v>348</v>
      </c>
      <c r="AN21" s="459" t="s">
        <v>791</v>
      </c>
      <c r="AO21" s="209" t="s">
        <v>790</v>
      </c>
      <c r="AP21" s="382" t="str">
        <f t="shared" si="43"/>
        <v>Probabilidad</v>
      </c>
      <c r="AQ21" s="378" t="s">
        <v>62</v>
      </c>
      <c r="AR21" s="227">
        <f t="shared" si="44"/>
        <v>0.15</v>
      </c>
      <c r="AS21" s="378" t="s">
        <v>56</v>
      </c>
      <c r="AT21" s="377">
        <f t="shared" si="45"/>
        <v>0.15</v>
      </c>
      <c r="AU21" s="379">
        <f t="shared" si="46"/>
        <v>0.3</v>
      </c>
      <c r="AV21" s="398" t="s">
        <v>57</v>
      </c>
      <c r="AW21" s="398" t="s">
        <v>58</v>
      </c>
      <c r="AX21" s="398" t="s">
        <v>59</v>
      </c>
      <c r="AY21" s="141">
        <f>IFERROR(IF(AND(AP20="Probabilidad",AP21="Probabilidad"),(AY20-(+AY20*AU21)),IF(AP21="Probabilidad",(M20-(+M20*AU21)),IF(AP21="Impacto",AY20,""))),"")</f>
        <v>0.49</v>
      </c>
      <c r="AZ21" s="380" t="str">
        <f t="shared" si="48"/>
        <v>Media</v>
      </c>
      <c r="BA21" s="116">
        <f>IFERROR(IF(AND(AP20="Impacto",AP21="Impacto"),(BA20-(+BA20*AU21)),IF(AND(AP20="Impacto",AP21="Probabilidad"),(BA20),IF(AND(AP20="Probabilidad",AP21="Impacto"),(BA20-(+BA20*AU21)),IF(AND(AP20="Probabilidad",AP21="Probabilidad"),(BA20))))),"")</f>
        <v>0.8</v>
      </c>
      <c r="BB21" s="380" t="str">
        <f t="shared" si="50"/>
        <v>Mayor</v>
      </c>
      <c r="BC21" s="381" t="str">
        <f>IF(AND(AZ21&lt;&gt;"",BB21&lt;&gt;""),VLOOKUP(AZ21&amp;BB21,'No Eliminar'!$P$3:$Q$27,2,FALSE),"")</f>
        <v>Alta</v>
      </c>
      <c r="BD21" s="897"/>
      <c r="BE21" s="388" t="s">
        <v>799</v>
      </c>
      <c r="BF21" s="388" t="s">
        <v>797</v>
      </c>
      <c r="BG21" s="374" t="s">
        <v>402</v>
      </c>
      <c r="BH21" s="375">
        <v>44583</v>
      </c>
      <c r="BI21" s="375">
        <v>44895</v>
      </c>
      <c r="BJ21" s="490" t="s">
        <v>798</v>
      </c>
    </row>
    <row r="22" spans="2:62" s="407" customFormat="1" ht="124.5" customHeight="1" thickBot="1" x14ac:dyDescent="0.35">
      <c r="B22" s="930"/>
      <c r="C22" s="1168"/>
      <c r="D22" s="1165"/>
      <c r="E22" s="376" t="s">
        <v>50</v>
      </c>
      <c r="F22" s="259" t="s">
        <v>269</v>
      </c>
      <c r="G22" s="229" t="s">
        <v>806</v>
      </c>
      <c r="H22" s="354" t="s">
        <v>368</v>
      </c>
      <c r="I22" s="229" t="s">
        <v>63</v>
      </c>
      <c r="J22" s="229" t="s">
        <v>807</v>
      </c>
      <c r="K22" s="229" t="s">
        <v>808</v>
      </c>
      <c r="L22" s="230" t="s">
        <v>356</v>
      </c>
      <c r="M22" s="355" t="s">
        <v>373</v>
      </c>
      <c r="N22" s="231" t="str">
        <f t="shared" ref="N22:N24" si="51">IF(M22="No se ha presentado en los últimos años","Muy Baja", IF(M22="Al menos  1 vez en los últimos 5 años","Baja", IF(M22="Al menos  1 vez en los últimos 2 años","Media", IF(M22="Al menos  1 vez en el último año","Alta",IF(M22="Más de 1 vez al año","Muy Alta",";")))))</f>
        <v>Muy Alta</v>
      </c>
      <c r="O22" s="232">
        <f t="shared" ref="O22:O24" si="52">IF(N22="Muy Baja", 20%, IF(N22="Baja",40%, IF(N22="Media",60%, IF(N22="Alta",80%,IF(N22="Muy Alta",100%,"")))))</f>
        <v>1</v>
      </c>
      <c r="P22" s="233" t="s">
        <v>53</v>
      </c>
      <c r="Q22" s="233" t="s">
        <v>53</v>
      </c>
      <c r="R22" s="233" t="s">
        <v>54</v>
      </c>
      <c r="S22" s="233" t="s">
        <v>54</v>
      </c>
      <c r="T22" s="233" t="s">
        <v>53</v>
      </c>
      <c r="U22" s="233" t="s">
        <v>53</v>
      </c>
      <c r="V22" s="233" t="s">
        <v>53</v>
      </c>
      <c r="W22" s="233" t="s">
        <v>53</v>
      </c>
      <c r="X22" s="233" t="s">
        <v>54</v>
      </c>
      <c r="Y22" s="233" t="s">
        <v>53</v>
      </c>
      <c r="Z22" s="233" t="s">
        <v>53</v>
      </c>
      <c r="AA22" s="233" t="s">
        <v>53</v>
      </c>
      <c r="AB22" s="233" t="s">
        <v>53</v>
      </c>
      <c r="AC22" s="233" t="s">
        <v>53</v>
      </c>
      <c r="AD22" s="233" t="s">
        <v>53</v>
      </c>
      <c r="AE22" s="233" t="s">
        <v>53</v>
      </c>
      <c r="AF22" s="233" t="s">
        <v>53</v>
      </c>
      <c r="AG22" s="233" t="s">
        <v>53</v>
      </c>
      <c r="AH22" s="233" t="s">
        <v>54</v>
      </c>
      <c r="AI22" s="252">
        <f t="shared" ref="AI22:AI24" si="53">COUNTIF(P22:AH22, "SI")</f>
        <v>15</v>
      </c>
      <c r="AJ22" s="235" t="str">
        <f t="shared" ref="AJ22:AJ24" si="54">IF(AI22&lt;=5, "Moderado", IF(AI22&lt;=11,"Mayor","Catastrófico"))</f>
        <v>Catastrófico</v>
      </c>
      <c r="AK22" s="236">
        <f t="shared" ref="AK22:AK24" si="55">IF(AJ22="Leve", 20%, IF(AJ22="Menor",40%, IF(AJ22="Moderado",60%, IF(AJ22="Mayor",80%,IF(AJ22="Catastrófico",100%,"")))))</f>
        <v>1</v>
      </c>
      <c r="AL22" s="485" t="str">
        <f>IF(AND(N22&lt;&gt;"",AJ22&lt;&gt;""),VLOOKUP(N22&amp;AJ22,'No Eliminar'!$P$3:$Q$27,2,FALSE),"")</f>
        <v>Extrema</v>
      </c>
      <c r="AM22" s="189" t="s">
        <v>84</v>
      </c>
      <c r="AN22" s="459" t="s">
        <v>809</v>
      </c>
      <c r="AO22" s="209" t="s">
        <v>810</v>
      </c>
      <c r="AP22" s="237" t="str">
        <f t="shared" si="43"/>
        <v>Probabilidad</v>
      </c>
      <c r="AQ22" s="238" t="s">
        <v>61</v>
      </c>
      <c r="AR22" s="264">
        <f t="shared" si="44"/>
        <v>0.25</v>
      </c>
      <c r="AS22" s="238" t="s">
        <v>56</v>
      </c>
      <c r="AT22" s="236">
        <f t="shared" si="45"/>
        <v>0.15</v>
      </c>
      <c r="AU22" s="239">
        <f t="shared" si="46"/>
        <v>0.4</v>
      </c>
      <c r="AV22" s="238" t="s">
        <v>57</v>
      </c>
      <c r="AW22" s="238" t="s">
        <v>58</v>
      </c>
      <c r="AX22" s="238" t="s">
        <v>59</v>
      </c>
      <c r="AY22" s="239">
        <f t="shared" ref="AY22:AY23" si="56">IFERROR(IF(AP22="Probabilidad",(O22-(+O22*AU22)),IF(AP22="Impacto",O22,"")),"")</f>
        <v>0.6</v>
      </c>
      <c r="AZ22" s="240" t="str">
        <f t="shared" si="48"/>
        <v>Media</v>
      </c>
      <c r="BA22" s="239">
        <f t="shared" ref="BA22:BA23" si="57">IF(AP22="Impacto",(AK22-(+AK22*AU22)),AK22)</f>
        <v>1</v>
      </c>
      <c r="BB22" s="240" t="str">
        <f t="shared" si="50"/>
        <v>Catastrófico</v>
      </c>
      <c r="BC22" s="241" t="str">
        <f>IF(AND(AZ22&lt;&gt;"",BB22&lt;&gt;""),VLOOKUP(AZ22&amp;BB22,'No Eliminar'!$P$3:$Q$27,2,FALSE),"")</f>
        <v>Extrema</v>
      </c>
      <c r="BD22" s="238" t="s">
        <v>60</v>
      </c>
      <c r="BE22" s="233" t="s">
        <v>811</v>
      </c>
      <c r="BF22" s="233" t="s">
        <v>812</v>
      </c>
      <c r="BG22" s="491" t="s">
        <v>437</v>
      </c>
      <c r="BH22" s="492">
        <v>44562</v>
      </c>
      <c r="BI22" s="492">
        <v>44895</v>
      </c>
      <c r="BJ22" s="493" t="s">
        <v>813</v>
      </c>
    </row>
    <row r="23" spans="2:62" s="734" customFormat="1" ht="179.25" customHeight="1" thickBot="1" x14ac:dyDescent="0.35">
      <c r="B23" s="1283" t="s">
        <v>200</v>
      </c>
      <c r="C23" s="865" t="str">
        <f>VLOOKUP(B23,'No Eliminar'!B$3:D$18,2,FALSE)</f>
        <v>Ejercer la defensa de los intereses del Instituto, el control de la legalidad de sus actos administrativos y emitir conceptos jurídicos relacionados con el objeto y función de la entidad.</v>
      </c>
      <c r="D23" s="867" t="str">
        <f>VLOOKUP(B23,'No Eliminar'!B$3:E$18,4,FALSE)</f>
        <v>Ejecutar la planeación institucional en el marco de los valores del servicio público.</v>
      </c>
      <c r="E23" s="247" t="s">
        <v>50</v>
      </c>
      <c r="F23" s="857" t="s">
        <v>272</v>
      </c>
      <c r="G23" s="864" t="s">
        <v>685</v>
      </c>
      <c r="H23" s="187" t="s">
        <v>368</v>
      </c>
      <c r="I23" s="852" t="s">
        <v>63</v>
      </c>
      <c r="J23" s="852" t="s">
        <v>1199</v>
      </c>
      <c r="K23" s="852" t="s">
        <v>1200</v>
      </c>
      <c r="L23" s="853" t="s">
        <v>356</v>
      </c>
      <c r="M23" s="473" t="s">
        <v>374</v>
      </c>
      <c r="N23" s="835" t="str">
        <f t="shared" si="51"/>
        <v>Muy Baja</v>
      </c>
      <c r="O23" s="836">
        <f t="shared" si="52"/>
        <v>0.2</v>
      </c>
      <c r="P23" s="755" t="s">
        <v>53</v>
      </c>
      <c r="Q23" s="755" t="s">
        <v>53</v>
      </c>
      <c r="R23" s="755" t="s">
        <v>53</v>
      </c>
      <c r="S23" s="755" t="s">
        <v>53</v>
      </c>
      <c r="T23" s="755" t="s">
        <v>53</v>
      </c>
      <c r="U23" s="755" t="s">
        <v>53</v>
      </c>
      <c r="V23" s="755" t="s">
        <v>53</v>
      </c>
      <c r="W23" s="755" t="s">
        <v>53</v>
      </c>
      <c r="X23" s="755" t="s">
        <v>54</v>
      </c>
      <c r="Y23" s="755" t="s">
        <v>53</v>
      </c>
      <c r="Z23" s="755" t="s">
        <v>53</v>
      </c>
      <c r="AA23" s="755" t="s">
        <v>53</v>
      </c>
      <c r="AB23" s="755" t="s">
        <v>53</v>
      </c>
      <c r="AC23" s="755" t="s">
        <v>53</v>
      </c>
      <c r="AD23" s="755" t="s">
        <v>53</v>
      </c>
      <c r="AE23" s="755" t="s">
        <v>54</v>
      </c>
      <c r="AF23" s="755" t="s">
        <v>53</v>
      </c>
      <c r="AG23" s="755" t="s">
        <v>53</v>
      </c>
      <c r="AH23" s="755" t="s">
        <v>54</v>
      </c>
      <c r="AI23" s="720">
        <f t="shared" si="53"/>
        <v>16</v>
      </c>
      <c r="AJ23" s="750" t="str">
        <f t="shared" si="54"/>
        <v>Catastrófico</v>
      </c>
      <c r="AK23" s="749">
        <f t="shared" si="55"/>
        <v>1</v>
      </c>
      <c r="AL23" s="856" t="str">
        <f>IF(AND(N23&lt;&gt;"",AJ23&lt;&gt;""),VLOOKUP(N23&amp;AJ23,'No Eliminar'!$P$3:$Q$27,2,FALSE),"")</f>
        <v>Extrema</v>
      </c>
      <c r="AM23" s="810" t="s">
        <v>84</v>
      </c>
      <c r="AN23" s="866" t="s">
        <v>1201</v>
      </c>
      <c r="AO23" s="653" t="s">
        <v>1202</v>
      </c>
      <c r="AP23" s="436" t="str">
        <f t="shared" si="43"/>
        <v>Probabilidad</v>
      </c>
      <c r="AQ23" s="831" t="s">
        <v>62</v>
      </c>
      <c r="AR23" s="834">
        <f t="shared" si="44"/>
        <v>0.15</v>
      </c>
      <c r="AS23" s="831" t="s">
        <v>56</v>
      </c>
      <c r="AT23" s="749">
        <f t="shared" si="45"/>
        <v>0.15</v>
      </c>
      <c r="AU23" s="726">
        <f t="shared" si="46"/>
        <v>0.3</v>
      </c>
      <c r="AV23" s="831" t="s">
        <v>57</v>
      </c>
      <c r="AW23" s="831" t="s">
        <v>58</v>
      </c>
      <c r="AX23" s="831" t="s">
        <v>59</v>
      </c>
      <c r="AY23" s="726">
        <f t="shared" si="56"/>
        <v>0.14000000000000001</v>
      </c>
      <c r="AZ23" s="725" t="str">
        <f t="shared" si="48"/>
        <v>Muy Baja</v>
      </c>
      <c r="BA23" s="726">
        <f t="shared" si="57"/>
        <v>1</v>
      </c>
      <c r="BB23" s="725" t="str">
        <f t="shared" si="50"/>
        <v>Catastrófico</v>
      </c>
      <c r="BC23" s="724" t="str">
        <f>IF(AND(AZ23&lt;&gt;"",BB23&lt;&gt;""),VLOOKUP(AZ23&amp;BB23,'No Eliminar'!$P$3:$Q$27,2,FALSE),"")</f>
        <v>Extrema</v>
      </c>
      <c r="BD23" s="831" t="s">
        <v>60</v>
      </c>
      <c r="BE23" s="849" t="s">
        <v>1203</v>
      </c>
      <c r="BF23" s="849" t="s">
        <v>1202</v>
      </c>
      <c r="BG23" s="806" t="s">
        <v>826</v>
      </c>
      <c r="BH23" s="859">
        <v>44563</v>
      </c>
      <c r="BI23" s="859">
        <v>44926</v>
      </c>
      <c r="BJ23" s="854" t="s">
        <v>1204</v>
      </c>
    </row>
    <row r="24" spans="2:62" s="734" customFormat="1" ht="128.25" customHeight="1" thickBot="1" x14ac:dyDescent="0.35">
      <c r="B24" s="1216" t="s">
        <v>198</v>
      </c>
      <c r="C24" s="1214" t="str">
        <f>VLOOKUP(B24,'No Eliminar'!B$3:D$18,2,FALSE)</f>
        <v>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v>
      </c>
      <c r="D24" s="1163" t="str">
        <f>VLOOKUP(B24,'No Eliminar'!B$3:E$18,4,FALSE)</f>
        <v>Fortalecer la gestión del empleo público aplicando la planeación durante el ciclo del servidor público (ingreso, desarrollo y retiro), para que los servidores penitenciarios desarrollen sus funciones de acuerdo con las condiciones requeridas por la entidad</v>
      </c>
      <c r="E24" s="1037" t="s">
        <v>50</v>
      </c>
      <c r="F24" s="1155" t="s">
        <v>290</v>
      </c>
      <c r="G24" s="1175" t="s">
        <v>769</v>
      </c>
      <c r="H24" s="1158" t="s">
        <v>368</v>
      </c>
      <c r="I24" s="888" t="s">
        <v>63</v>
      </c>
      <c r="J24" s="1116" t="s">
        <v>766</v>
      </c>
      <c r="K24" s="991" t="s">
        <v>767</v>
      </c>
      <c r="L24" s="894" t="s">
        <v>356</v>
      </c>
      <c r="M24" s="888" t="s">
        <v>374</v>
      </c>
      <c r="N24" s="892" t="str">
        <f t="shared" si="51"/>
        <v>Muy Baja</v>
      </c>
      <c r="O24" s="890">
        <f t="shared" si="52"/>
        <v>0.2</v>
      </c>
      <c r="P24" s="1147" t="s">
        <v>53</v>
      </c>
      <c r="Q24" s="1147" t="s">
        <v>53</v>
      </c>
      <c r="R24" s="1147" t="s">
        <v>53</v>
      </c>
      <c r="S24" s="1147" t="s">
        <v>54</v>
      </c>
      <c r="T24" s="1147" t="s">
        <v>53</v>
      </c>
      <c r="U24" s="1147" t="s">
        <v>53</v>
      </c>
      <c r="V24" s="1147" t="s">
        <v>53</v>
      </c>
      <c r="W24" s="1147" t="s">
        <v>54</v>
      </c>
      <c r="X24" s="1147" t="s">
        <v>54</v>
      </c>
      <c r="Y24" s="1147" t="s">
        <v>53</v>
      </c>
      <c r="Z24" s="1147" t="s">
        <v>53</v>
      </c>
      <c r="AA24" s="1147" t="s">
        <v>53</v>
      </c>
      <c r="AB24" s="1147" t="s">
        <v>53</v>
      </c>
      <c r="AC24" s="1147" t="s">
        <v>53</v>
      </c>
      <c r="AD24" s="1147" t="s">
        <v>54</v>
      </c>
      <c r="AE24" s="1147" t="s">
        <v>54</v>
      </c>
      <c r="AF24" s="1147" t="s">
        <v>54</v>
      </c>
      <c r="AG24" s="997" t="s">
        <v>54</v>
      </c>
      <c r="AH24" s="997" t="s">
        <v>54</v>
      </c>
      <c r="AI24" s="1189">
        <f t="shared" si="53"/>
        <v>11</v>
      </c>
      <c r="AJ24" s="1191" t="str">
        <f t="shared" si="54"/>
        <v>Mayor</v>
      </c>
      <c r="AK24" s="1193">
        <f t="shared" si="55"/>
        <v>0.8</v>
      </c>
      <c r="AL24" s="1218" t="str">
        <f>IF(AND(N24&lt;&gt;"",AJ24&lt;&gt;""),VLOOKUP(N24&amp;AJ24,'No Eliminar'!$P$3:$Q$27,2,FALSE),"")</f>
        <v>Alta</v>
      </c>
      <c r="AM24" s="472" t="s">
        <v>84</v>
      </c>
      <c r="AN24" s="474" t="s">
        <v>771</v>
      </c>
      <c r="AO24" s="209" t="s">
        <v>768</v>
      </c>
      <c r="AP24" s="765" t="str">
        <f t="shared" si="43"/>
        <v>Probabilidad</v>
      </c>
      <c r="AQ24" s="781" t="s">
        <v>61</v>
      </c>
      <c r="AR24" s="228">
        <f t="shared" si="44"/>
        <v>0.25</v>
      </c>
      <c r="AS24" s="781" t="s">
        <v>56</v>
      </c>
      <c r="AT24" s="766">
        <f t="shared" si="45"/>
        <v>0.15</v>
      </c>
      <c r="AU24" s="767">
        <f t="shared" si="46"/>
        <v>0.4</v>
      </c>
      <c r="AV24" s="781" t="s">
        <v>57</v>
      </c>
      <c r="AW24" s="781" t="s">
        <v>58</v>
      </c>
      <c r="AX24" s="781" t="s">
        <v>59</v>
      </c>
      <c r="AY24" s="767">
        <f>IFERROR(IF(AP24="Probabilidad",(O24-(+O24*AU24)),IF(AP24="Impacto",O24,"")),"")</f>
        <v>0.12</v>
      </c>
      <c r="AZ24" s="768" t="str">
        <f t="shared" si="48"/>
        <v>Muy Baja</v>
      </c>
      <c r="BA24" s="767">
        <f>IF(AP24="Impacto",(AK24-(+AK24*AU24)),AK24)</f>
        <v>0.8</v>
      </c>
      <c r="BB24" s="768" t="str">
        <f t="shared" si="50"/>
        <v>Mayor</v>
      </c>
      <c r="BC24" s="769" t="str">
        <f>IF(AND(AZ24&lt;&gt;"",BB24&lt;&gt;""),VLOOKUP(AZ24&amp;BB24,'No Eliminar'!$P$3:$Q$27,2,FALSE),"")</f>
        <v>Alta</v>
      </c>
      <c r="BD24" s="896" t="s">
        <v>60</v>
      </c>
      <c r="BE24" s="1212" t="s">
        <v>772</v>
      </c>
      <c r="BF24" s="999" t="s">
        <v>773</v>
      </c>
      <c r="BG24" s="999" t="s">
        <v>397</v>
      </c>
      <c r="BH24" s="1095">
        <v>44713</v>
      </c>
      <c r="BI24" s="1086">
        <v>44895</v>
      </c>
      <c r="BJ24" s="1091" t="s">
        <v>774</v>
      </c>
    </row>
    <row r="25" spans="2:62" s="734" customFormat="1" ht="189.75" customHeight="1" thickBot="1" x14ac:dyDescent="0.35">
      <c r="B25" s="1217"/>
      <c r="C25" s="1215"/>
      <c r="D25" s="1165"/>
      <c r="E25" s="1162"/>
      <c r="F25" s="1157"/>
      <c r="G25" s="1174"/>
      <c r="H25" s="1160"/>
      <c r="I25" s="889"/>
      <c r="J25" s="1118"/>
      <c r="K25" s="993"/>
      <c r="L25" s="895"/>
      <c r="M25" s="889"/>
      <c r="N25" s="893"/>
      <c r="O25" s="891"/>
      <c r="P25" s="1148"/>
      <c r="Q25" s="1148"/>
      <c r="R25" s="1148"/>
      <c r="S25" s="1148"/>
      <c r="T25" s="1148"/>
      <c r="U25" s="1148"/>
      <c r="V25" s="1148"/>
      <c r="W25" s="1148"/>
      <c r="X25" s="1148"/>
      <c r="Y25" s="1148"/>
      <c r="Z25" s="1148"/>
      <c r="AA25" s="1148"/>
      <c r="AB25" s="1148"/>
      <c r="AC25" s="1148"/>
      <c r="AD25" s="1148"/>
      <c r="AE25" s="1148"/>
      <c r="AF25" s="1148"/>
      <c r="AG25" s="998"/>
      <c r="AH25" s="998"/>
      <c r="AI25" s="1221"/>
      <c r="AJ25" s="1204"/>
      <c r="AK25" s="1205"/>
      <c r="AL25" s="1219"/>
      <c r="AM25" s="833" t="s">
        <v>348</v>
      </c>
      <c r="AN25" s="475" t="s">
        <v>770</v>
      </c>
      <c r="AO25" s="209" t="s">
        <v>768</v>
      </c>
      <c r="AP25" s="798" t="str">
        <f t="shared" si="43"/>
        <v>Probabilidad</v>
      </c>
      <c r="AQ25" s="792" t="s">
        <v>62</v>
      </c>
      <c r="AR25" s="227">
        <f t="shared" si="44"/>
        <v>0.15</v>
      </c>
      <c r="AS25" s="792" t="s">
        <v>56</v>
      </c>
      <c r="AT25" s="774">
        <f t="shared" si="45"/>
        <v>0.15</v>
      </c>
      <c r="AU25" s="799">
        <f t="shared" si="46"/>
        <v>0.3</v>
      </c>
      <c r="AV25" s="792" t="s">
        <v>73</v>
      </c>
      <c r="AW25" s="792" t="s">
        <v>58</v>
      </c>
      <c r="AX25" s="792" t="s">
        <v>59</v>
      </c>
      <c r="AY25" s="794">
        <f>IFERROR(IF(AND(AP24="Probabilidad",AP25="Probabilidad"),(AY24-(+AY24*AU25)),IF(AP25="Probabilidad",(M24-(+M24*AU25)),IF(AP25="Impacto",AY24,""))),"")</f>
        <v>8.3999999999999991E-2</v>
      </c>
      <c r="AZ25" s="800" t="str">
        <f t="shared" si="48"/>
        <v>Muy Baja</v>
      </c>
      <c r="BA25" s="777">
        <f>IFERROR(IF(AND(AP24="Impacto",AP25="Impacto"),(BA24-(+BA24*AU25)),IF(AND(AP24="Impacto",AP25="Probabilidad"),(BA24),IF(AND(AP24="Probabilidad",AP25="Impacto"),(BA24-(+BA24*AU25)),IF(AND(AP24="Probabilidad",AP25="Probabilidad"),(BA24))))),"")</f>
        <v>0.8</v>
      </c>
      <c r="BB25" s="800" t="str">
        <f t="shared" si="50"/>
        <v>Mayor</v>
      </c>
      <c r="BC25" s="795" t="str">
        <f>IF(AND(AZ25&lt;&gt;"",BB25&lt;&gt;""),VLOOKUP(AZ25&amp;BB25,'No Eliminar'!$P$3:$Q$27,2,FALSE),"")</f>
        <v>Alta</v>
      </c>
      <c r="BD25" s="897"/>
      <c r="BE25" s="1220"/>
      <c r="BF25" s="1000"/>
      <c r="BG25" s="1000"/>
      <c r="BH25" s="998"/>
      <c r="BI25" s="1000"/>
      <c r="BJ25" s="1092"/>
    </row>
    <row r="26" spans="2:62" s="407" customFormat="1" ht="207" customHeight="1" thickBot="1" x14ac:dyDescent="0.35">
      <c r="B26" s="929" t="s">
        <v>196</v>
      </c>
      <c r="C26" s="1167" t="str">
        <f>VLOOKUP(B26,'No Eliminar'!B$3:D$18,2,FALSE)</f>
        <v>Definir políticas, programas y lineamientos institucionales para la aplicación del tratamiento penitenciario a nivel operativo con fines de resocialización de los internos condenados.</v>
      </c>
      <c r="D26" s="1164" t="str">
        <f>VLOOKUP(B26,'No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v>
      </c>
      <c r="E26" s="500" t="s">
        <v>74</v>
      </c>
      <c r="F26" s="259" t="s">
        <v>302</v>
      </c>
      <c r="G26" s="229" t="s">
        <v>806</v>
      </c>
      <c r="H26" s="648" t="s">
        <v>368</v>
      </c>
      <c r="I26" s="229" t="s">
        <v>63</v>
      </c>
      <c r="J26" s="229" t="s">
        <v>1136</v>
      </c>
      <c r="K26" s="229" t="s">
        <v>1137</v>
      </c>
      <c r="L26" s="230" t="s">
        <v>356</v>
      </c>
      <c r="M26" s="355" t="s">
        <v>373</v>
      </c>
      <c r="N26" s="231" t="str">
        <f t="shared" ref="N26" si="58">IF(M26="No se ha presentado en los últimos años","Muy Baja", IF(M26="Al menos  1 vez en los últimos 5 años","Baja", IF(M26="Al menos  1 vez en los últimos 2 años","Media", IF(M26="Al menos  1 vez en el último año","Alta",IF(M26="Más de 1 vez al año","Muy Alta",";")))))</f>
        <v>Muy Alta</v>
      </c>
      <c r="O26" s="232">
        <f t="shared" ref="O26" si="59">IF(N26="Muy Baja", 20%, IF(N26="Baja",40%, IF(N26="Media",60%, IF(N26="Alta",80%,IF(N26="Muy Alta",100%,"")))))</f>
        <v>1</v>
      </c>
      <c r="P26" s="233" t="s">
        <v>53</v>
      </c>
      <c r="Q26" s="233" t="s">
        <v>53</v>
      </c>
      <c r="R26" s="233" t="s">
        <v>54</v>
      </c>
      <c r="S26" s="233" t="s">
        <v>54</v>
      </c>
      <c r="T26" s="233" t="s">
        <v>53</v>
      </c>
      <c r="U26" s="233" t="s">
        <v>53</v>
      </c>
      <c r="V26" s="233" t="s">
        <v>53</v>
      </c>
      <c r="W26" s="233" t="s">
        <v>53</v>
      </c>
      <c r="X26" s="233" t="s">
        <v>54</v>
      </c>
      <c r="Y26" s="233" t="s">
        <v>53</v>
      </c>
      <c r="Z26" s="233" t="s">
        <v>53</v>
      </c>
      <c r="AA26" s="233" t="s">
        <v>53</v>
      </c>
      <c r="AB26" s="233" t="s">
        <v>53</v>
      </c>
      <c r="AC26" s="233" t="s">
        <v>53</v>
      </c>
      <c r="AD26" s="233" t="s">
        <v>53</v>
      </c>
      <c r="AE26" s="233" t="s">
        <v>53</v>
      </c>
      <c r="AF26" s="233" t="s">
        <v>53</v>
      </c>
      <c r="AG26" s="233" t="s">
        <v>53</v>
      </c>
      <c r="AH26" s="233" t="s">
        <v>54</v>
      </c>
      <c r="AI26" s="252">
        <f t="shared" ref="AI26" si="60">COUNTIF(P26:AH26, "SI")</f>
        <v>15</v>
      </c>
      <c r="AJ26" s="235" t="str">
        <f t="shared" ref="AJ26" si="61">IF(AI26&lt;=5, "Moderado", IF(AI26&lt;=11,"Mayor","Catastrófico"))</f>
        <v>Catastrófico</v>
      </c>
      <c r="AK26" s="236">
        <f t="shared" ref="AK26" si="62">IF(AJ26="Leve", 20%, IF(AJ26="Menor",40%, IF(AJ26="Moderado",60%, IF(AJ26="Mayor",80%,IF(AJ26="Catastrófico",100%,"")))))</f>
        <v>1</v>
      </c>
      <c r="AL26" s="485" t="str">
        <f>IF(AND(N26&lt;&gt;"",AJ26&lt;&gt;""),VLOOKUP(N26&amp;AJ26,'No Eliminar'!$P$3:$Q$27,2,FALSE),"")</f>
        <v>Extrema</v>
      </c>
      <c r="AM26" s="189" t="s">
        <v>348</v>
      </c>
      <c r="AN26" s="459" t="s">
        <v>1138</v>
      </c>
      <c r="AO26" s="209" t="s">
        <v>810</v>
      </c>
      <c r="AP26" s="507" t="str">
        <f t="shared" ref="AP26" si="63">IF(AQ26="Preventivo","Probabilidad",IF(AQ26="Detectivo","Probabilidad","Impacto"))</f>
        <v>Probabilidad</v>
      </c>
      <c r="AQ26" s="499" t="s">
        <v>61</v>
      </c>
      <c r="AR26" s="569">
        <f t="shared" ref="AR26" si="64">IF(AQ26="Preventivo", 25%, IF(AQ26="Detectivo",15%, IF(AQ26="Correctivo",10%,IF(AQ26="No se tienen controles para aplicar al impacto","No Aplica",""))))</f>
        <v>0.25</v>
      </c>
      <c r="AS26" s="499" t="s">
        <v>56</v>
      </c>
      <c r="AT26" s="498">
        <f t="shared" ref="AT26" si="65">IF(AS26="Automático", 25%, IF(AS26="Manual",15%,IF(AS26="No Aplica", "No Aplica","")))</f>
        <v>0.15</v>
      </c>
      <c r="AU26" s="502">
        <f t="shared" ref="AU26" si="66">AR26+AT26</f>
        <v>0.4</v>
      </c>
      <c r="AV26" s="499" t="s">
        <v>57</v>
      </c>
      <c r="AW26" s="499" t="s">
        <v>58</v>
      </c>
      <c r="AX26" s="499" t="s">
        <v>59</v>
      </c>
      <c r="AY26" s="502">
        <f t="shared" ref="AY26" si="67">IFERROR(IF(AP26="Probabilidad",(O26-(+O26*AU26)),IF(AP26="Impacto",O26,"")),"")</f>
        <v>0.6</v>
      </c>
      <c r="AZ26" s="503" t="str">
        <f t="shared" ref="AZ26" si="68">IF(AY26&lt;=20%, "Muy Baja", IF(AY26&lt;=40%,"Baja", IF(AY26&lt;=60%,"Media",IF(AY26&lt;=80%,"Alta","Muy Alta"))))</f>
        <v>Media</v>
      </c>
      <c r="BA26" s="502">
        <f t="shared" ref="BA26" si="69">IF(AP26="Impacto",(AK26-(+AK26*AU26)),AK26)</f>
        <v>1</v>
      </c>
      <c r="BB26" s="503" t="str">
        <f t="shared" ref="BB26" si="70">IF(BA26&lt;=20%, "Leve", IF(BA26&lt;=40%,"Menor", IF(BA26&lt;=60%,"Moderado",IF(BA26&lt;=80%,"Mayor","Catastrófico"))))</f>
        <v>Catastrófico</v>
      </c>
      <c r="BC26" s="504" t="str">
        <f>IF(AND(AZ26&lt;&gt;"",BB26&lt;&gt;""),VLOOKUP(AZ26&amp;BB26,'No Eliminar'!$P$3:$Q$27,2,FALSE),"")</f>
        <v>Extrema</v>
      </c>
      <c r="BD26" s="499" t="s">
        <v>60</v>
      </c>
      <c r="BE26" s="611" t="s">
        <v>811</v>
      </c>
      <c r="BF26" s="611" t="s">
        <v>812</v>
      </c>
      <c r="BG26" s="570" t="s">
        <v>437</v>
      </c>
      <c r="BH26" s="571">
        <v>44562</v>
      </c>
      <c r="BI26" s="571">
        <v>44895</v>
      </c>
      <c r="BJ26" s="606" t="s">
        <v>1139</v>
      </c>
    </row>
    <row r="27" spans="2:62" s="407" customFormat="1" ht="72" customHeight="1" thickBot="1" x14ac:dyDescent="0.35">
      <c r="B27" s="929"/>
      <c r="C27" s="1167"/>
      <c r="D27" s="1164"/>
      <c r="E27" s="878" t="s">
        <v>50</v>
      </c>
      <c r="F27" s="1155" t="s">
        <v>305</v>
      </c>
      <c r="G27" s="926" t="s">
        <v>875</v>
      </c>
      <c r="H27" s="1182" t="s">
        <v>368</v>
      </c>
      <c r="I27" s="888" t="s">
        <v>63</v>
      </c>
      <c r="J27" s="894" t="s">
        <v>876</v>
      </c>
      <c r="K27" s="894" t="s">
        <v>877</v>
      </c>
      <c r="L27" s="894" t="s">
        <v>102</v>
      </c>
      <c r="M27" s="888" t="s">
        <v>373</v>
      </c>
      <c r="N27" s="892" t="str">
        <f t="shared" ref="N27" si="71">IF(M27="No se ha presentado en los últimos años","Muy Baja", IF(M27="Al menos  1 vez en los últimos 5 años","Baja", IF(M27="Al menos  1 vez en los últimos 2 años","Media", IF(M27="Al menos  1 vez en el último año","Alta",IF(M27="Más de 1 vez al año","Muy Alta",";")))))</f>
        <v>Muy Alta</v>
      </c>
      <c r="O27" s="890">
        <f t="shared" ref="O27" si="72">IF(N27="Muy Baja", 20%, IF(N27="Baja",40%, IF(N27="Media",60%, IF(N27="Alta",80%,IF(N27="Muy Alta",100%,"")))))</f>
        <v>1</v>
      </c>
      <c r="P27" s="1147" t="s">
        <v>53</v>
      </c>
      <c r="Q27" s="1147" t="s">
        <v>53</v>
      </c>
      <c r="R27" s="1147" t="s">
        <v>53</v>
      </c>
      <c r="S27" s="1147" t="s">
        <v>53</v>
      </c>
      <c r="T27" s="1147" t="s">
        <v>53</v>
      </c>
      <c r="U27" s="1147" t="s">
        <v>53</v>
      </c>
      <c r="V27" s="1147" t="s">
        <v>53</v>
      </c>
      <c r="W27" s="1147" t="s">
        <v>53</v>
      </c>
      <c r="X27" s="1147" t="s">
        <v>53</v>
      </c>
      <c r="Y27" s="1147" t="s">
        <v>53</v>
      </c>
      <c r="Z27" s="1147" t="s">
        <v>53</v>
      </c>
      <c r="AA27" s="1147" t="s">
        <v>53</v>
      </c>
      <c r="AB27" s="1147" t="s">
        <v>53</v>
      </c>
      <c r="AC27" s="1147" t="s">
        <v>53</v>
      </c>
      <c r="AD27" s="1147" t="s">
        <v>53</v>
      </c>
      <c r="AE27" s="1147" t="s">
        <v>54</v>
      </c>
      <c r="AF27" s="1147" t="s">
        <v>53</v>
      </c>
      <c r="AG27" s="1147" t="s">
        <v>53</v>
      </c>
      <c r="AH27" s="1147" t="s">
        <v>54</v>
      </c>
      <c r="AI27" s="1149">
        <f t="shared" ref="AI27" si="73">COUNTIF(P27:AH27, "SI")</f>
        <v>17</v>
      </c>
      <c r="AJ27" s="886" t="str">
        <f t="shared" ref="AJ27" si="74">IF(AI27&lt;=5, "Moderado", IF(AI27&lt;=11,"Mayor","Catastrófico"))</f>
        <v>Catastrófico</v>
      </c>
      <c r="AK27" s="906">
        <f t="shared" ref="AK27" si="75">IF(AJ27="Leve", 20%, IF(AJ27="Menor",40%, IF(AJ27="Moderado",60%, IF(AJ27="Mayor",80%,IF(AJ27="Catastrófico",100%,"")))))</f>
        <v>1</v>
      </c>
      <c r="AL27" s="1020" t="str">
        <f>IF(AND(N27&lt;&gt;"",AJ27&lt;&gt;""),VLOOKUP(N27&amp;AJ27,'No Eliminar'!$P$3:$Q$27,2,FALSE),"")</f>
        <v>Extrema</v>
      </c>
      <c r="AM27" s="1227" t="s">
        <v>84</v>
      </c>
      <c r="AN27" s="1225" t="s">
        <v>878</v>
      </c>
      <c r="AO27" s="1223" t="s">
        <v>810</v>
      </c>
      <c r="AP27" s="976" t="str">
        <f t="shared" ref="AP27" si="76">IF(AQ27="Preventivo","Probabilidad",IF(AQ27="Detectivo","Probabilidad","Impacto"))</f>
        <v>Probabilidad</v>
      </c>
      <c r="AQ27" s="896" t="s">
        <v>61</v>
      </c>
      <c r="AR27" s="264">
        <f t="shared" ref="AR27" si="77">IF(AQ27="Preventivo", 25%, IF(AQ27="Detectivo",15%, IF(AQ27="Correctivo",10%,IF(AQ27="No se tienen controles para aplicar al impacto","No Aplica",""))))</f>
        <v>0.25</v>
      </c>
      <c r="AS27" s="896" t="s">
        <v>56</v>
      </c>
      <c r="AT27" s="906">
        <f t="shared" ref="AT27" si="78">IF(AS27="Automático", 25%, IF(AS27="Manual",15%,IF(AS27="No Aplica", "No Aplica","")))</f>
        <v>0.15</v>
      </c>
      <c r="AU27" s="959">
        <f t="shared" ref="AU27" si="79">AR27+AT27</f>
        <v>0.4</v>
      </c>
      <c r="AV27" s="896" t="s">
        <v>57</v>
      </c>
      <c r="AW27" s="896" t="s">
        <v>58</v>
      </c>
      <c r="AX27" s="896" t="s">
        <v>59</v>
      </c>
      <c r="AY27" s="959">
        <f t="shared" ref="AY27" si="80">IFERROR(IF(AP27="Probabilidad",(O27-(+O27*AU27)),IF(AP27="Impacto",O27,"")),"")</f>
        <v>0.6</v>
      </c>
      <c r="AZ27" s="957" t="str">
        <f t="shared" ref="AZ27" si="81">IF(AY27&lt;=20%, "Muy Baja", IF(AY27&lt;=40%,"Baja", IF(AY27&lt;=60%,"Media",IF(AY27&lt;=80%,"Alta","Muy Alta"))))</f>
        <v>Media</v>
      </c>
      <c r="BA27" s="959">
        <f>IF(AP27="Impacto",(AK27-(+AK27*AU27)),AK27)</f>
        <v>1</v>
      </c>
      <c r="BB27" s="957" t="str">
        <f t="shared" ref="BB27" si="82">IF(BA27&lt;=20%, "Leve", IF(BA27&lt;=40%,"Menor", IF(BA27&lt;=60%,"Moderado",IF(BA27&lt;=80%,"Mayor","Catastrófico"))))</f>
        <v>Catastrófico</v>
      </c>
      <c r="BC27" s="961" t="str">
        <f>IF(AND(AZ27&lt;&gt;"",BB27&lt;&gt;""),VLOOKUP(AZ27&amp;BB27,'No Eliminar'!$P$3:$Q$27,2,FALSE),"")</f>
        <v>Extrema</v>
      </c>
      <c r="BD27" s="896" t="s">
        <v>60</v>
      </c>
      <c r="BE27" s="519" t="s">
        <v>881</v>
      </c>
      <c r="BF27" s="510" t="s">
        <v>879</v>
      </c>
      <c r="BG27" s="510" t="s">
        <v>402</v>
      </c>
      <c r="BH27" s="511">
        <v>44562</v>
      </c>
      <c r="BI27" s="512">
        <v>44926</v>
      </c>
      <c r="BJ27" s="967" t="s">
        <v>880</v>
      </c>
    </row>
    <row r="28" spans="2:62" s="407" customFormat="1" ht="66" customHeight="1" thickBot="1" x14ac:dyDescent="0.35">
      <c r="B28" s="929"/>
      <c r="C28" s="1167"/>
      <c r="D28" s="1164"/>
      <c r="E28" s="912"/>
      <c r="F28" s="1156"/>
      <c r="G28" s="990"/>
      <c r="H28" s="1183"/>
      <c r="I28" s="909"/>
      <c r="J28" s="908"/>
      <c r="K28" s="908"/>
      <c r="L28" s="908"/>
      <c r="M28" s="909"/>
      <c r="N28" s="925"/>
      <c r="O28" s="924"/>
      <c r="P28" s="966"/>
      <c r="Q28" s="966"/>
      <c r="R28" s="966"/>
      <c r="S28" s="966"/>
      <c r="T28" s="966"/>
      <c r="U28" s="966"/>
      <c r="V28" s="966"/>
      <c r="W28" s="966"/>
      <c r="X28" s="966"/>
      <c r="Y28" s="966"/>
      <c r="Z28" s="966"/>
      <c r="AA28" s="966"/>
      <c r="AB28" s="966"/>
      <c r="AC28" s="966"/>
      <c r="AD28" s="966"/>
      <c r="AE28" s="966"/>
      <c r="AF28" s="966"/>
      <c r="AG28" s="966"/>
      <c r="AH28" s="966"/>
      <c r="AI28" s="1150"/>
      <c r="AJ28" s="922"/>
      <c r="AK28" s="921"/>
      <c r="AL28" s="1039"/>
      <c r="AM28" s="1228"/>
      <c r="AN28" s="1226"/>
      <c r="AO28" s="1224"/>
      <c r="AP28" s="1222"/>
      <c r="AQ28" s="917"/>
      <c r="AR28" s="264"/>
      <c r="AS28" s="917"/>
      <c r="AT28" s="921"/>
      <c r="AU28" s="1230"/>
      <c r="AV28" s="917"/>
      <c r="AW28" s="917"/>
      <c r="AX28" s="917"/>
      <c r="AY28" s="1230"/>
      <c r="AZ28" s="1229"/>
      <c r="BA28" s="1230"/>
      <c r="BB28" s="1229"/>
      <c r="BC28" s="1197"/>
      <c r="BD28" s="917"/>
      <c r="BE28" s="522" t="s">
        <v>882</v>
      </c>
      <c r="BF28" s="575" t="s">
        <v>879</v>
      </c>
      <c r="BG28" s="575" t="s">
        <v>402</v>
      </c>
      <c r="BH28" s="319">
        <v>44562</v>
      </c>
      <c r="BI28" s="576">
        <v>44926</v>
      </c>
      <c r="BJ28" s="968"/>
    </row>
    <row r="29" spans="2:62" s="407" customFormat="1" ht="104.25" customHeight="1" thickBot="1" x14ac:dyDescent="0.35">
      <c r="B29" s="929"/>
      <c r="C29" s="1167"/>
      <c r="D29" s="1164"/>
      <c r="E29" s="912"/>
      <c r="F29" s="1156"/>
      <c r="G29" s="990"/>
      <c r="H29" s="1183"/>
      <c r="I29" s="909"/>
      <c r="J29" s="908"/>
      <c r="K29" s="908"/>
      <c r="L29" s="908"/>
      <c r="M29" s="909"/>
      <c r="N29" s="925"/>
      <c r="O29" s="924"/>
      <c r="P29" s="966"/>
      <c r="Q29" s="966"/>
      <c r="R29" s="966"/>
      <c r="S29" s="966"/>
      <c r="T29" s="966"/>
      <c r="U29" s="966"/>
      <c r="V29" s="966"/>
      <c r="W29" s="966"/>
      <c r="X29" s="966"/>
      <c r="Y29" s="966"/>
      <c r="Z29" s="966"/>
      <c r="AA29" s="966"/>
      <c r="AB29" s="966"/>
      <c r="AC29" s="966"/>
      <c r="AD29" s="966"/>
      <c r="AE29" s="966"/>
      <c r="AF29" s="966"/>
      <c r="AG29" s="966"/>
      <c r="AH29" s="966"/>
      <c r="AI29" s="1150"/>
      <c r="AJ29" s="922"/>
      <c r="AK29" s="921"/>
      <c r="AL29" s="1039"/>
      <c r="AM29" s="1228"/>
      <c r="AN29" s="1226"/>
      <c r="AO29" s="1224"/>
      <c r="AP29" s="1222"/>
      <c r="AQ29" s="917"/>
      <c r="AR29" s="264"/>
      <c r="AS29" s="917"/>
      <c r="AT29" s="921"/>
      <c r="AU29" s="1230"/>
      <c r="AV29" s="917"/>
      <c r="AW29" s="917"/>
      <c r="AX29" s="917"/>
      <c r="AY29" s="1230"/>
      <c r="AZ29" s="1229"/>
      <c r="BA29" s="1230"/>
      <c r="BB29" s="1229"/>
      <c r="BC29" s="1197"/>
      <c r="BD29" s="917"/>
      <c r="BE29" s="522" t="s">
        <v>884</v>
      </c>
      <c r="BF29" s="575" t="s">
        <v>879</v>
      </c>
      <c r="BG29" s="575" t="s">
        <v>402</v>
      </c>
      <c r="BH29" s="319">
        <v>44562</v>
      </c>
      <c r="BI29" s="576">
        <v>44926</v>
      </c>
      <c r="BJ29" s="968"/>
    </row>
    <row r="30" spans="2:62" s="407" customFormat="1" ht="132.75" customHeight="1" thickBot="1" x14ac:dyDescent="0.35">
      <c r="B30" s="929"/>
      <c r="C30" s="1167"/>
      <c r="D30" s="1164"/>
      <c r="E30" s="913"/>
      <c r="F30" s="1156"/>
      <c r="G30" s="990"/>
      <c r="H30" s="1183"/>
      <c r="I30" s="909"/>
      <c r="J30" s="908"/>
      <c r="K30" s="908"/>
      <c r="L30" s="908"/>
      <c r="M30" s="909"/>
      <c r="N30" s="925"/>
      <c r="O30" s="924"/>
      <c r="P30" s="966"/>
      <c r="Q30" s="966"/>
      <c r="R30" s="966"/>
      <c r="S30" s="966"/>
      <c r="T30" s="966"/>
      <c r="U30" s="966"/>
      <c r="V30" s="966"/>
      <c r="W30" s="966"/>
      <c r="X30" s="966"/>
      <c r="Y30" s="966"/>
      <c r="Z30" s="966"/>
      <c r="AA30" s="966"/>
      <c r="AB30" s="966"/>
      <c r="AC30" s="966"/>
      <c r="AD30" s="966"/>
      <c r="AE30" s="966"/>
      <c r="AF30" s="966"/>
      <c r="AG30" s="966"/>
      <c r="AH30" s="966"/>
      <c r="AI30" s="1150"/>
      <c r="AJ30" s="922"/>
      <c r="AK30" s="921"/>
      <c r="AL30" s="1039"/>
      <c r="AM30" s="1228"/>
      <c r="AN30" s="1226"/>
      <c r="AO30" s="1224"/>
      <c r="AP30" s="1222"/>
      <c r="AQ30" s="917"/>
      <c r="AR30" s="569"/>
      <c r="AS30" s="917"/>
      <c r="AT30" s="921"/>
      <c r="AU30" s="1230"/>
      <c r="AV30" s="917"/>
      <c r="AW30" s="917"/>
      <c r="AX30" s="917"/>
      <c r="AY30" s="1230"/>
      <c r="AZ30" s="1229"/>
      <c r="BA30" s="1230"/>
      <c r="BB30" s="1229"/>
      <c r="BC30" s="1197"/>
      <c r="BD30" s="917"/>
      <c r="BE30" s="586" t="s">
        <v>883</v>
      </c>
      <c r="BF30" s="587" t="s">
        <v>879</v>
      </c>
      <c r="BG30" s="587" t="s">
        <v>402</v>
      </c>
      <c r="BH30" s="588">
        <v>44562</v>
      </c>
      <c r="BI30" s="589">
        <v>44926</v>
      </c>
      <c r="BJ30" s="968"/>
    </row>
    <row r="31" spans="2:62" s="407" customFormat="1" ht="137.25" customHeight="1" thickBot="1" x14ac:dyDescent="0.35">
      <c r="B31" s="929"/>
      <c r="C31" s="1167"/>
      <c r="D31" s="1164"/>
      <c r="E31" s="878" t="s">
        <v>50</v>
      </c>
      <c r="F31" s="1155" t="s">
        <v>331</v>
      </c>
      <c r="G31" s="926" t="s">
        <v>889</v>
      </c>
      <c r="H31" s="1182" t="s">
        <v>368</v>
      </c>
      <c r="I31" s="888" t="s">
        <v>63</v>
      </c>
      <c r="J31" s="894" t="s">
        <v>890</v>
      </c>
      <c r="K31" s="894" t="s">
        <v>891</v>
      </c>
      <c r="L31" s="894" t="s">
        <v>356</v>
      </c>
      <c r="M31" s="888" t="s">
        <v>373</v>
      </c>
      <c r="N31" s="892" t="str">
        <f t="shared" ref="N31" si="83">IF(M31="No se ha presentado en los últimos años","Muy Baja", IF(M31="Al menos  1 vez en los últimos 5 años","Baja", IF(M31="Al menos  1 vez en los últimos 2 años","Media", IF(M31="Al menos  1 vez en el último año","Alta",IF(M31="Más de 1 vez al año","Muy Alta",";")))))</f>
        <v>Muy Alta</v>
      </c>
      <c r="O31" s="890">
        <f t="shared" ref="O31" si="84">IF(N31="Muy Baja", 20%, IF(N31="Baja",40%, IF(N31="Media",60%, IF(N31="Alta",80%,IF(N31="Muy Alta",100%,"")))))</f>
        <v>1</v>
      </c>
      <c r="P31" s="1147" t="s">
        <v>53</v>
      </c>
      <c r="Q31" s="1147" t="s">
        <v>53</v>
      </c>
      <c r="R31" s="1147" t="s">
        <v>53</v>
      </c>
      <c r="S31" s="1147" t="s">
        <v>53</v>
      </c>
      <c r="T31" s="1147" t="s">
        <v>53</v>
      </c>
      <c r="U31" s="1147" t="s">
        <v>53</v>
      </c>
      <c r="V31" s="1147" t="s">
        <v>53</v>
      </c>
      <c r="W31" s="1147" t="s">
        <v>53</v>
      </c>
      <c r="X31" s="1147" t="s">
        <v>53</v>
      </c>
      <c r="Y31" s="1147" t="s">
        <v>53</v>
      </c>
      <c r="Z31" s="1147" t="s">
        <v>53</v>
      </c>
      <c r="AA31" s="1147" t="s">
        <v>53</v>
      </c>
      <c r="AB31" s="1147" t="s">
        <v>53</v>
      </c>
      <c r="AC31" s="1147" t="s">
        <v>53</v>
      </c>
      <c r="AD31" s="1147" t="s">
        <v>53</v>
      </c>
      <c r="AE31" s="1147" t="s">
        <v>54</v>
      </c>
      <c r="AF31" s="1147" t="s">
        <v>53</v>
      </c>
      <c r="AG31" s="1147" t="s">
        <v>53</v>
      </c>
      <c r="AH31" s="1147" t="s">
        <v>54</v>
      </c>
      <c r="AI31" s="1149">
        <f t="shared" ref="AI31" si="85">COUNTIF(P31:AH31, "SI")</f>
        <v>17</v>
      </c>
      <c r="AJ31" s="886" t="str">
        <f t="shared" ref="AJ31" si="86">IF(AI31&lt;=5, "Moderado", IF(AI31&lt;=11,"Mayor","Catastrófico"))</f>
        <v>Catastrófico</v>
      </c>
      <c r="AK31" s="906">
        <f t="shared" ref="AK31" si="87">IF(AJ31="Leve", 20%, IF(AJ31="Menor",40%, IF(AJ31="Moderado",60%, IF(AJ31="Mayor",80%,IF(AJ31="Catastrófico",100%,"")))))</f>
        <v>1</v>
      </c>
      <c r="AL31" s="1020" t="str">
        <f>IF(AND(N31&lt;&gt;"",AJ31&lt;&gt;""),VLOOKUP(N31&amp;AJ31,'No Eliminar'!$P$3:$Q$27,2,FALSE),"")</f>
        <v>Extrema</v>
      </c>
      <c r="AM31" s="189" t="s">
        <v>84</v>
      </c>
      <c r="AN31" s="654" t="s">
        <v>892</v>
      </c>
      <c r="AO31" s="656" t="s">
        <v>896</v>
      </c>
      <c r="AP31" s="103" t="str">
        <f t="shared" ref="AP31" si="88">IF(AQ31="Preventivo","Probabilidad",IF(AQ31="Detectivo","Probabilidad","Impacto"))</f>
        <v>Probabilidad</v>
      </c>
      <c r="AQ31" s="525" t="s">
        <v>62</v>
      </c>
      <c r="AR31" s="228">
        <f t="shared" ref="AR31" si="89">IF(AQ31="Preventivo", 25%, IF(AQ31="Detectivo",15%, IF(AQ31="Correctivo",10%,IF(AQ31="No se tienen controles para aplicar al impacto","No Aplica",""))))</f>
        <v>0.15</v>
      </c>
      <c r="AS31" s="525" t="s">
        <v>56</v>
      </c>
      <c r="AT31" s="520">
        <f t="shared" ref="AT31" si="90">IF(AS31="Automático", 25%, IF(AS31="Manual",15%,IF(AS31="No Aplica", "No Aplica","")))</f>
        <v>0.15</v>
      </c>
      <c r="AU31" s="105">
        <f t="shared" ref="AU31" si="91">AR31+AT31</f>
        <v>0.3</v>
      </c>
      <c r="AV31" s="525" t="s">
        <v>57</v>
      </c>
      <c r="AW31" s="525" t="s">
        <v>58</v>
      </c>
      <c r="AX31" s="525" t="s">
        <v>59</v>
      </c>
      <c r="AY31" s="105">
        <f>IFERROR(IF(AP31="Probabilidad",(O31-(+O31*AU31)),IF(AP31="Impacto",O31,"")),"")</f>
        <v>0.7</v>
      </c>
      <c r="AZ31" s="106" t="str">
        <f t="shared" ref="AZ31" si="92">IF(AY31&lt;=20%, "Muy Baja", IF(AY31&lt;=40%,"Baja", IF(AY31&lt;=60%,"Media",IF(AY31&lt;=80%,"Alta","Muy Alta"))))</f>
        <v>Alta</v>
      </c>
      <c r="BA31" s="105">
        <f>IF(AP31="Impacto",(AK31-(+AK31*AU31)),AK31)</f>
        <v>1</v>
      </c>
      <c r="BB31" s="106" t="str">
        <f t="shared" ref="BB31" si="93">IF(BA31&lt;=20%, "Leve", IF(BA31&lt;=40%,"Menor", IF(BA31&lt;=60%,"Moderado",IF(BA31&lt;=80%,"Mayor","Catastrófico"))))</f>
        <v>Catastrófico</v>
      </c>
      <c r="BC31" s="523" t="str">
        <f>IF(AND(AZ31&lt;&gt;"",BB31&lt;&gt;""),VLOOKUP(AZ31&amp;BB31,'No Eliminar'!$P$3:$Q$27,2,FALSE),"")</f>
        <v>Extrema</v>
      </c>
      <c r="BD31" s="896" t="s">
        <v>60</v>
      </c>
      <c r="BE31" s="1141" t="s">
        <v>897</v>
      </c>
      <c r="BF31" s="1141" t="s">
        <v>898</v>
      </c>
      <c r="BG31" s="1141" t="s">
        <v>402</v>
      </c>
      <c r="BH31" s="1144">
        <v>44562</v>
      </c>
      <c r="BI31" s="1231">
        <v>44926</v>
      </c>
      <c r="BJ31" s="967" t="s">
        <v>899</v>
      </c>
    </row>
    <row r="32" spans="2:62" s="407" customFormat="1" ht="164.25" customHeight="1" thickBot="1" x14ac:dyDescent="0.35">
      <c r="B32" s="929"/>
      <c r="C32" s="1167"/>
      <c r="D32" s="1164"/>
      <c r="E32" s="912"/>
      <c r="F32" s="1156"/>
      <c r="G32" s="990"/>
      <c r="H32" s="1183"/>
      <c r="I32" s="909"/>
      <c r="J32" s="908"/>
      <c r="K32" s="908"/>
      <c r="L32" s="908"/>
      <c r="M32" s="909"/>
      <c r="N32" s="925"/>
      <c r="O32" s="924"/>
      <c r="P32" s="966"/>
      <c r="Q32" s="966"/>
      <c r="R32" s="966"/>
      <c r="S32" s="966"/>
      <c r="T32" s="966"/>
      <c r="U32" s="966"/>
      <c r="V32" s="966"/>
      <c r="W32" s="966"/>
      <c r="X32" s="966"/>
      <c r="Y32" s="966"/>
      <c r="Z32" s="966"/>
      <c r="AA32" s="966"/>
      <c r="AB32" s="966"/>
      <c r="AC32" s="966"/>
      <c r="AD32" s="966"/>
      <c r="AE32" s="966"/>
      <c r="AF32" s="966"/>
      <c r="AG32" s="966"/>
      <c r="AH32" s="966"/>
      <c r="AI32" s="1150"/>
      <c r="AJ32" s="922"/>
      <c r="AK32" s="921"/>
      <c r="AL32" s="1039"/>
      <c r="AM32" s="189" t="s">
        <v>348</v>
      </c>
      <c r="AN32" s="654" t="s">
        <v>893</v>
      </c>
      <c r="AO32" s="657" t="s">
        <v>896</v>
      </c>
      <c r="AP32" s="416" t="str">
        <f t="shared" ref="AP32:AP35" si="94">IF(AQ32="Preventivo","Probabilidad",IF(AQ32="Detectivo","Probabilidad","Impacto"))</f>
        <v>Probabilidad</v>
      </c>
      <c r="AQ32" s="516" t="s">
        <v>62</v>
      </c>
      <c r="AR32" s="310">
        <f t="shared" ref="AR32:AR35" si="95">IF(AQ32="Preventivo", 25%, IF(AQ32="Detectivo",15%, IF(AQ32="Correctivo",10%,IF(AQ32="No se tienen controles para aplicar al impacto","No Aplica",""))))</f>
        <v>0.15</v>
      </c>
      <c r="AS32" s="516" t="s">
        <v>56</v>
      </c>
      <c r="AT32" s="414">
        <f t="shared" ref="AT32:AT35" si="96">IF(AS32="Automático", 25%, IF(AS32="Manual",15%,IF(AS32="No Aplica", "No Aplica","")))</f>
        <v>0.15</v>
      </c>
      <c r="AU32" s="419">
        <f t="shared" ref="AU32:AU35" si="97">AR32+AT32</f>
        <v>0.3</v>
      </c>
      <c r="AV32" s="516" t="s">
        <v>57</v>
      </c>
      <c r="AW32" s="516" t="s">
        <v>58</v>
      </c>
      <c r="AX32" s="516" t="s">
        <v>59</v>
      </c>
      <c r="AY32" s="82">
        <f>IFERROR(IF(AND(AP31="Probabilidad",AP32="Probabilidad"),(AY31-(+AY31*AU32)),IF(AP32="Probabilidad",(M31-(+M31*AU32)),IF(AP32="Impacto",AY31,""))),"")</f>
        <v>0.49</v>
      </c>
      <c r="AZ32" s="418" t="str">
        <f t="shared" ref="AZ32:AZ35" si="98">IF(AY32&lt;=20%, "Muy Baja", IF(AY32&lt;=40%,"Baja", IF(AY32&lt;=60%,"Media",IF(AY32&lt;=80%,"Alta","Muy Alta"))))</f>
        <v>Media</v>
      </c>
      <c r="BA32" s="419">
        <f>IFERROR(IF(AND(AP31="Impacto",AP32="Impacto"),(BA31-(+BA31*AU32)),IF(AND(AP31="Impacto",AP32="Probabilidad"),(BA31),IF(AND(AP31="Probabilidad",AP32="Impacto"),(BA31-(+BA31*AU32)),IF(AND(AP31="Probabilidad",AP32="Probabilidad"),(BA31))))),"")</f>
        <v>1</v>
      </c>
      <c r="BB32" s="418" t="str">
        <f t="shared" ref="BB32:BB35" si="99">IF(BA32&lt;=20%, "Leve", IF(BA32&lt;=40%,"Menor", IF(BA32&lt;=60%,"Moderado",IF(BA32&lt;=80%,"Mayor","Catastrófico"))))</f>
        <v>Catastrófico</v>
      </c>
      <c r="BC32" s="417" t="str">
        <f>IF(AND(AZ32&lt;&gt;"",BB32&lt;&gt;""),VLOOKUP(AZ32&amp;BB32,'No Eliminar'!$P$3:$Q$27,2,FALSE),"")</f>
        <v>Extrema</v>
      </c>
      <c r="BD32" s="917"/>
      <c r="BE32" s="1142"/>
      <c r="BF32" s="1142"/>
      <c r="BG32" s="1142"/>
      <c r="BH32" s="1145"/>
      <c r="BI32" s="1232"/>
      <c r="BJ32" s="968"/>
    </row>
    <row r="33" spans="2:62" s="407" customFormat="1" ht="159" customHeight="1" thickBot="1" x14ac:dyDescent="0.35">
      <c r="B33" s="929"/>
      <c r="C33" s="1167"/>
      <c r="D33" s="1164"/>
      <c r="E33" s="912"/>
      <c r="F33" s="1156"/>
      <c r="G33" s="990"/>
      <c r="H33" s="1183"/>
      <c r="I33" s="909"/>
      <c r="J33" s="908"/>
      <c r="K33" s="908"/>
      <c r="L33" s="908"/>
      <c r="M33" s="909"/>
      <c r="N33" s="925"/>
      <c r="O33" s="924"/>
      <c r="P33" s="966"/>
      <c r="Q33" s="966"/>
      <c r="R33" s="966"/>
      <c r="S33" s="966"/>
      <c r="T33" s="966"/>
      <c r="U33" s="966"/>
      <c r="V33" s="966"/>
      <c r="W33" s="966"/>
      <c r="X33" s="966"/>
      <c r="Y33" s="966"/>
      <c r="Z33" s="966"/>
      <c r="AA33" s="966"/>
      <c r="AB33" s="966"/>
      <c r="AC33" s="966"/>
      <c r="AD33" s="966"/>
      <c r="AE33" s="966"/>
      <c r="AF33" s="966"/>
      <c r="AG33" s="966"/>
      <c r="AH33" s="966"/>
      <c r="AI33" s="1150"/>
      <c r="AJ33" s="922"/>
      <c r="AK33" s="921"/>
      <c r="AL33" s="1039"/>
      <c r="AM33" s="189" t="s">
        <v>349</v>
      </c>
      <c r="AN33" s="654" t="s">
        <v>894</v>
      </c>
      <c r="AO33" s="657" t="s">
        <v>896</v>
      </c>
      <c r="AP33" s="416" t="str">
        <f t="shared" si="94"/>
        <v>Impacto</v>
      </c>
      <c r="AQ33" s="516" t="s">
        <v>55</v>
      </c>
      <c r="AR33" s="310">
        <f t="shared" si="95"/>
        <v>0.1</v>
      </c>
      <c r="AS33" s="516" t="s">
        <v>56</v>
      </c>
      <c r="AT33" s="414">
        <f t="shared" si="96"/>
        <v>0.15</v>
      </c>
      <c r="AU33" s="419">
        <f t="shared" si="97"/>
        <v>0.25</v>
      </c>
      <c r="AV33" s="516" t="s">
        <v>57</v>
      </c>
      <c r="AW33" s="516" t="s">
        <v>58</v>
      </c>
      <c r="AX33" s="516" t="s">
        <v>59</v>
      </c>
      <c r="AY33" s="419">
        <f>IFERROR(IF(AND(AP32="Probabilidad",AP33="Probabilidad"),(AY32-(+AY32*AU33)),IF(AND(AP32="Impacto",AP33="Probabilidad"),(AY31-(+AY31*AU33)),IF(AP33="Impacto",AY32,""))),"")</f>
        <v>0.49</v>
      </c>
      <c r="AZ33" s="418" t="str">
        <f t="shared" si="98"/>
        <v>Media</v>
      </c>
      <c r="BA33" s="419">
        <f>IFERROR(IF(AND(AP32="Impacto",AP33="Impacto"),(BA32-(+BA32*AU33)),IF(AND(AP32="Impacto",AP33="Probabilidad"),(BA32),IF(AND(AP32="Probabilidad",AP33="Impacto"),(BA32-(+BA32*AU33)),IF(AND(AP32="Probabilidad",AP33="Probabilidad"),(BA32))))),"")</f>
        <v>0.75</v>
      </c>
      <c r="BB33" s="418" t="str">
        <f t="shared" si="99"/>
        <v>Mayor</v>
      </c>
      <c r="BC33" s="417" t="str">
        <f>IF(AND(AZ33&lt;&gt;"",BB33&lt;&gt;""),VLOOKUP(AZ33&amp;BB33,'No Eliminar'!$P$3:$Q$27,2,FALSE),"")</f>
        <v>Alta</v>
      </c>
      <c r="BD33" s="917"/>
      <c r="BE33" s="1142"/>
      <c r="BF33" s="1142"/>
      <c r="BG33" s="1142"/>
      <c r="BH33" s="1145"/>
      <c r="BI33" s="1232"/>
      <c r="BJ33" s="968"/>
    </row>
    <row r="34" spans="2:62" s="407" customFormat="1" ht="57.75" customHeight="1" thickBot="1" x14ac:dyDescent="0.35">
      <c r="B34" s="929"/>
      <c r="C34" s="1167"/>
      <c r="D34" s="1164"/>
      <c r="E34" s="912"/>
      <c r="F34" s="1156"/>
      <c r="G34" s="990"/>
      <c r="H34" s="1183"/>
      <c r="I34" s="909"/>
      <c r="J34" s="908"/>
      <c r="K34" s="908"/>
      <c r="L34" s="908"/>
      <c r="M34" s="909"/>
      <c r="N34" s="925"/>
      <c r="O34" s="924"/>
      <c r="P34" s="966"/>
      <c r="Q34" s="966"/>
      <c r="R34" s="966"/>
      <c r="S34" s="966"/>
      <c r="T34" s="966"/>
      <c r="U34" s="966"/>
      <c r="V34" s="966"/>
      <c r="W34" s="966"/>
      <c r="X34" s="966"/>
      <c r="Y34" s="966"/>
      <c r="Z34" s="966"/>
      <c r="AA34" s="966"/>
      <c r="AB34" s="966"/>
      <c r="AC34" s="966"/>
      <c r="AD34" s="966"/>
      <c r="AE34" s="966"/>
      <c r="AF34" s="966"/>
      <c r="AG34" s="966"/>
      <c r="AH34" s="966"/>
      <c r="AI34" s="1150"/>
      <c r="AJ34" s="922"/>
      <c r="AK34" s="921"/>
      <c r="AL34" s="1039"/>
      <c r="AM34" s="189" t="s">
        <v>350</v>
      </c>
      <c r="AN34" s="654" t="s">
        <v>895</v>
      </c>
      <c r="AO34" s="657" t="s">
        <v>896</v>
      </c>
      <c r="AP34" s="416" t="str">
        <f t="shared" si="94"/>
        <v>Impacto</v>
      </c>
      <c r="AQ34" s="516" t="s">
        <v>55</v>
      </c>
      <c r="AR34" s="310">
        <f t="shared" si="95"/>
        <v>0.1</v>
      </c>
      <c r="AS34" s="516" t="s">
        <v>56</v>
      </c>
      <c r="AT34" s="414">
        <f t="shared" si="96"/>
        <v>0.15</v>
      </c>
      <c r="AU34" s="419">
        <f t="shared" si="97"/>
        <v>0.25</v>
      </c>
      <c r="AV34" s="516" t="s">
        <v>57</v>
      </c>
      <c r="AW34" s="516" t="s">
        <v>58</v>
      </c>
      <c r="AX34" s="516" t="s">
        <v>59</v>
      </c>
      <c r="AY34" s="419">
        <f>IFERROR(IF(AND(AP33="Probabilidad",AP34="Probabilidad"),(AY33-(+AY33*AU34)),IF(AND(AP33="Impacto",AP34="Probabilidad"),(AY32-(+AY32*AU34)),IF(AP34="Impacto",AY33,""))),"")</f>
        <v>0.49</v>
      </c>
      <c r="AZ34" s="418" t="str">
        <f t="shared" si="98"/>
        <v>Media</v>
      </c>
      <c r="BA34" s="419">
        <f>IFERROR(IF(AND(AP33="Impacto",AP34="Impacto"),(BA33-(+BA33*AU34)),IF(AND(AP33="Impacto",AP34="Probabilidad"),(BA33),IF(AND(AP33="Probabilidad",AP34="Impacto"),(BA33-(+BA33*AU34)),IF(AND(AP33="Probabilidad",AP34="Probabilidad"),(BA33))))),"")</f>
        <v>0.5625</v>
      </c>
      <c r="BB34" s="418" t="str">
        <f t="shared" si="99"/>
        <v>Moderado</v>
      </c>
      <c r="BC34" s="417" t="str">
        <f>IF(AND(AZ34&lt;&gt;"",BB34&lt;&gt;""),VLOOKUP(AZ34&amp;BB34,'No Eliminar'!$P$3:$Q$27,2,FALSE),"")</f>
        <v>Moderada</v>
      </c>
      <c r="BD34" s="917"/>
      <c r="BE34" s="1142"/>
      <c r="BF34" s="1142"/>
      <c r="BG34" s="1142"/>
      <c r="BH34" s="1145"/>
      <c r="BI34" s="1232"/>
      <c r="BJ34" s="968"/>
    </row>
    <row r="35" spans="2:62" s="407" customFormat="1" ht="127.5" customHeight="1" thickBot="1" x14ac:dyDescent="0.35">
      <c r="B35" s="930"/>
      <c r="C35" s="1168"/>
      <c r="D35" s="1165"/>
      <c r="E35" s="879"/>
      <c r="F35" s="1157"/>
      <c r="G35" s="927"/>
      <c r="H35" s="1206"/>
      <c r="I35" s="889"/>
      <c r="J35" s="895"/>
      <c r="K35" s="895"/>
      <c r="L35" s="895"/>
      <c r="M35" s="889"/>
      <c r="N35" s="893"/>
      <c r="O35" s="891"/>
      <c r="P35" s="1148"/>
      <c r="Q35" s="1148"/>
      <c r="R35" s="1148"/>
      <c r="S35" s="1148"/>
      <c r="T35" s="1148"/>
      <c r="U35" s="1148"/>
      <c r="V35" s="1148"/>
      <c r="W35" s="1148"/>
      <c r="X35" s="1148"/>
      <c r="Y35" s="1148"/>
      <c r="Z35" s="1148"/>
      <c r="AA35" s="1148"/>
      <c r="AB35" s="1148"/>
      <c r="AC35" s="1148"/>
      <c r="AD35" s="1148"/>
      <c r="AE35" s="1148"/>
      <c r="AF35" s="1148"/>
      <c r="AG35" s="1148"/>
      <c r="AH35" s="1148"/>
      <c r="AI35" s="1151"/>
      <c r="AJ35" s="887"/>
      <c r="AK35" s="907"/>
      <c r="AL35" s="1021"/>
      <c r="AM35" s="189" t="s">
        <v>351</v>
      </c>
      <c r="AN35" s="459" t="s">
        <v>1159</v>
      </c>
      <c r="AO35" s="658" t="s">
        <v>1160</v>
      </c>
      <c r="AP35" s="114" t="str">
        <f t="shared" si="94"/>
        <v>Probabilidad</v>
      </c>
      <c r="AQ35" s="526" t="s">
        <v>62</v>
      </c>
      <c r="AR35" s="311">
        <f t="shared" si="95"/>
        <v>0.15</v>
      </c>
      <c r="AS35" s="526" t="s">
        <v>56</v>
      </c>
      <c r="AT35" s="521">
        <f t="shared" si="96"/>
        <v>0.15</v>
      </c>
      <c r="AU35" s="116">
        <f t="shared" si="97"/>
        <v>0.3</v>
      </c>
      <c r="AV35" s="526" t="s">
        <v>57</v>
      </c>
      <c r="AW35" s="526" t="s">
        <v>58</v>
      </c>
      <c r="AX35" s="526" t="s">
        <v>59</v>
      </c>
      <c r="AY35" s="116">
        <f>IFERROR(IF(AND(AP34="Probabilidad",AP35="Probabilidad"),(AY34-(+AY34*AU35)),IF(AND(AP34="Impacto",AP35="Probabilidad"),(AY33-(+AY33*AU35)),IF(AP35="Impacto",AY34,""))),"")</f>
        <v>0.34299999999999997</v>
      </c>
      <c r="AZ35" s="117" t="str">
        <f t="shared" si="98"/>
        <v>Baja</v>
      </c>
      <c r="BA35" s="116">
        <f>IFERROR(IF(AND(AP34="Impacto",AP35="Impacto"),(BA34-(+BA34*AU35)),IF(AND(AP34="Impacto",AP35="Probabilidad"),(BA34),IF(AND(AP34="Probabilidad",AP35="Impacto"),(BA34-(+BA34*AU35)),IF(AND(AP34="Probabilidad",AP35="Probabilidad"),(BA34))))),"")</f>
        <v>0.5625</v>
      </c>
      <c r="BB35" s="117" t="str">
        <f t="shared" si="99"/>
        <v>Moderado</v>
      </c>
      <c r="BC35" s="524" t="str">
        <f>IF(AND(AZ35&lt;&gt;"",BB35&lt;&gt;""),VLOOKUP(AZ35&amp;BB35,'No Eliminar'!$P$3:$Q$27,2,FALSE),"")</f>
        <v>Moderada</v>
      </c>
      <c r="BD35" s="897"/>
      <c r="BE35" s="1143"/>
      <c r="BF35" s="1143"/>
      <c r="BG35" s="1143"/>
      <c r="BH35" s="1146"/>
      <c r="BI35" s="1233"/>
      <c r="BJ35" s="969"/>
    </row>
    <row r="36" spans="2:62" ht="108" customHeight="1" thickBot="1" x14ac:dyDescent="0.35">
      <c r="B36" s="928" t="s">
        <v>203</v>
      </c>
      <c r="C36" s="1166" t="str">
        <f>VLOOKUP(B36,'No Eliminar'!B$3:D$18,2,FALSE)</f>
        <v>Asegurar la eficiente y oportuna adquisición, administración y suministro de bienes y servicios de acuerdo a las necesidades de los procesos del INPEC en atención a la normativa vigente.</v>
      </c>
      <c r="D36" s="1163" t="str">
        <f>VLOOKUP(B36,'No Eliminar'!B$3:E$18,4,FALSE)</f>
        <v>Ejecutar la planeación institucional en el marco de los valores del servicio público.</v>
      </c>
      <c r="E36" s="1037" t="s">
        <v>50</v>
      </c>
      <c r="F36" s="1156" t="s">
        <v>307</v>
      </c>
      <c r="G36" s="1173" t="s">
        <v>505</v>
      </c>
      <c r="H36" s="1159" t="s">
        <v>368</v>
      </c>
      <c r="I36" s="909" t="s">
        <v>51</v>
      </c>
      <c r="J36" s="908" t="s">
        <v>506</v>
      </c>
      <c r="K36" s="908" t="s">
        <v>507</v>
      </c>
      <c r="L36" s="894" t="s">
        <v>356</v>
      </c>
      <c r="M36" s="909" t="s">
        <v>374</v>
      </c>
      <c r="N36" s="925" t="str">
        <f t="shared" si="4"/>
        <v>Muy Baja</v>
      </c>
      <c r="O36" s="924">
        <f t="shared" si="32"/>
        <v>0.2</v>
      </c>
      <c r="P36" s="966" t="s">
        <v>53</v>
      </c>
      <c r="Q36" s="966" t="s">
        <v>53</v>
      </c>
      <c r="R36" s="966" t="s">
        <v>54</v>
      </c>
      <c r="S36" s="966" t="s">
        <v>54</v>
      </c>
      <c r="T36" s="966" t="s">
        <v>53</v>
      </c>
      <c r="U36" s="966" t="s">
        <v>53</v>
      </c>
      <c r="V36" s="966" t="s">
        <v>53</v>
      </c>
      <c r="W36" s="966" t="s">
        <v>54</v>
      </c>
      <c r="X36" s="966" t="s">
        <v>54</v>
      </c>
      <c r="Y36" s="966" t="s">
        <v>53</v>
      </c>
      <c r="Z36" s="966" t="s">
        <v>53</v>
      </c>
      <c r="AA36" s="966" t="s">
        <v>53</v>
      </c>
      <c r="AB36" s="966" t="s">
        <v>53</v>
      </c>
      <c r="AC36" s="966" t="s">
        <v>53</v>
      </c>
      <c r="AD36" s="966" t="s">
        <v>53</v>
      </c>
      <c r="AE36" s="966" t="s">
        <v>54</v>
      </c>
      <c r="AF36" s="966" t="s">
        <v>54</v>
      </c>
      <c r="AG36" s="966" t="s">
        <v>54</v>
      </c>
      <c r="AH36" s="966" t="s">
        <v>54</v>
      </c>
      <c r="AI36" s="1150">
        <f t="shared" si="33"/>
        <v>11</v>
      </c>
      <c r="AJ36" s="922" t="str">
        <f t="shared" si="34"/>
        <v>Mayor</v>
      </c>
      <c r="AK36" s="921">
        <f t="shared" si="35"/>
        <v>0.8</v>
      </c>
      <c r="AL36" s="1039" t="str">
        <f>IF(AND(N36&lt;&gt;"",AJ36&lt;&gt;""),VLOOKUP(N36&amp;AJ36,'No Eliminar'!$P$3:$Q$27,2,FALSE),"")</f>
        <v>Alta</v>
      </c>
      <c r="AM36" s="249" t="s">
        <v>84</v>
      </c>
      <c r="AN36" s="660" t="s">
        <v>508</v>
      </c>
      <c r="AO36" s="659" t="s">
        <v>509</v>
      </c>
      <c r="AP36" s="585" t="str">
        <f t="shared" si="14"/>
        <v>Probabilidad</v>
      </c>
      <c r="AQ36" s="421" t="s">
        <v>61</v>
      </c>
      <c r="AR36" s="288">
        <f t="shared" si="15"/>
        <v>0.25</v>
      </c>
      <c r="AS36" s="421" t="s">
        <v>56</v>
      </c>
      <c r="AT36" s="427">
        <f t="shared" si="16"/>
        <v>0.15</v>
      </c>
      <c r="AU36" s="423">
        <f t="shared" si="17"/>
        <v>0.4</v>
      </c>
      <c r="AV36" s="421" t="s">
        <v>57</v>
      </c>
      <c r="AW36" s="421" t="s">
        <v>58</v>
      </c>
      <c r="AX36" s="421" t="s">
        <v>59</v>
      </c>
      <c r="AY36" s="423">
        <f t="shared" si="37"/>
        <v>0.12</v>
      </c>
      <c r="AZ36" s="425" t="str">
        <f t="shared" si="18"/>
        <v>Muy Baja</v>
      </c>
      <c r="BA36" s="423">
        <f t="shared" si="36"/>
        <v>0.8</v>
      </c>
      <c r="BB36" s="425" t="str">
        <f t="shared" si="19"/>
        <v>Mayor</v>
      </c>
      <c r="BC36" s="429" t="str">
        <f>IF(AND(AZ36&lt;&gt;"",BB36&lt;&gt;""),VLOOKUP(AZ36&amp;BB36,'No Eliminar'!$P$3:$Q$27,2,FALSE),"")</f>
        <v>Alta</v>
      </c>
      <c r="BD36" s="917" t="s">
        <v>60</v>
      </c>
      <c r="BE36" s="527" t="s">
        <v>511</v>
      </c>
      <c r="BF36" s="527" t="s">
        <v>510</v>
      </c>
      <c r="BG36" s="527" t="s">
        <v>437</v>
      </c>
      <c r="BH36" s="528">
        <v>44566</v>
      </c>
      <c r="BI36" s="528">
        <v>44925</v>
      </c>
      <c r="BJ36" s="1210" t="s">
        <v>512</v>
      </c>
    </row>
    <row r="37" spans="2:62" ht="108" customHeight="1" thickBot="1" x14ac:dyDescent="0.35">
      <c r="B37" s="929"/>
      <c r="C37" s="1167"/>
      <c r="D37" s="1164"/>
      <c r="E37" s="1162"/>
      <c r="F37" s="1156"/>
      <c r="G37" s="1173"/>
      <c r="H37" s="1159"/>
      <c r="I37" s="909"/>
      <c r="J37" s="908"/>
      <c r="K37" s="908"/>
      <c r="L37" s="908"/>
      <c r="M37" s="909"/>
      <c r="N37" s="925"/>
      <c r="O37" s="924"/>
      <c r="P37" s="966"/>
      <c r="Q37" s="966"/>
      <c r="R37" s="966"/>
      <c r="S37" s="966"/>
      <c r="T37" s="966"/>
      <c r="U37" s="966"/>
      <c r="V37" s="966"/>
      <c r="W37" s="966"/>
      <c r="X37" s="966"/>
      <c r="Y37" s="966"/>
      <c r="Z37" s="966"/>
      <c r="AA37" s="966"/>
      <c r="AB37" s="966"/>
      <c r="AC37" s="966"/>
      <c r="AD37" s="966"/>
      <c r="AE37" s="966"/>
      <c r="AF37" s="966"/>
      <c r="AG37" s="966"/>
      <c r="AH37" s="966"/>
      <c r="AI37" s="1150"/>
      <c r="AJ37" s="922"/>
      <c r="AK37" s="921"/>
      <c r="AL37" s="1039"/>
      <c r="AM37" s="143" t="s">
        <v>348</v>
      </c>
      <c r="AN37" s="266" t="s">
        <v>514</v>
      </c>
      <c r="AO37" s="635" t="s">
        <v>509</v>
      </c>
      <c r="AP37" s="623" t="str">
        <f t="shared" si="14"/>
        <v>Probabilidad</v>
      </c>
      <c r="AQ37" s="538" t="s">
        <v>61</v>
      </c>
      <c r="AR37" s="624">
        <f t="shared" si="15"/>
        <v>0.25</v>
      </c>
      <c r="AS37" s="538" t="s">
        <v>56</v>
      </c>
      <c r="AT37" s="539">
        <f t="shared" si="16"/>
        <v>0.15</v>
      </c>
      <c r="AU37" s="578">
        <f t="shared" si="17"/>
        <v>0.4</v>
      </c>
      <c r="AV37" s="538" t="s">
        <v>57</v>
      </c>
      <c r="AW37" s="538" t="s">
        <v>58</v>
      </c>
      <c r="AX37" s="538" t="s">
        <v>59</v>
      </c>
      <c r="AY37" s="551">
        <f>IFERROR(IF(AND(AP36="Probabilidad",AP37="Probabilidad"),(AY36-(+AY36*AU37)),IF(AP37="Probabilidad",(M36-(+M36*AU37)),IF(AP37="Impacto",AY36,""))),"")</f>
        <v>7.1999999999999995E-2</v>
      </c>
      <c r="AZ37" s="577" t="str">
        <f t="shared" si="18"/>
        <v>Muy Baja</v>
      </c>
      <c r="BA37" s="549">
        <f>IFERROR(IF(AND(AP36="Impacto",AP37="Impacto"),(BA36-(+BA36*AU37)),IF(AND(AP36="Impacto",AP37="Probabilidad"),(BA36),IF(AND(AP36="Probabilidad",AP37="Impacto"),(BA36-(+BA36*AU37)),IF(AND(AP36="Probabilidad",AP37="Probabilidad"),(BA36))))),"")</f>
        <v>0.8</v>
      </c>
      <c r="BB37" s="577" t="str">
        <f t="shared" si="19"/>
        <v>Mayor</v>
      </c>
      <c r="BC37" s="564" t="str">
        <f>IF(AND(AZ37&lt;&gt;"",BB37&lt;&gt;""),VLOOKUP(AZ37&amp;BB37,'No Eliminar'!$P$3:$Q$27,2,FALSE),"")</f>
        <v>Alta</v>
      </c>
      <c r="BD37" s="917"/>
      <c r="BE37" s="634" t="s">
        <v>513</v>
      </c>
      <c r="BF37" s="587" t="s">
        <v>510</v>
      </c>
      <c r="BG37" s="587" t="s">
        <v>437</v>
      </c>
      <c r="BH37" s="588">
        <v>44566</v>
      </c>
      <c r="BI37" s="588">
        <v>44925</v>
      </c>
      <c r="BJ37" s="1211"/>
    </row>
    <row r="38" spans="2:62" s="407" customFormat="1" ht="123" customHeight="1" thickBot="1" x14ac:dyDescent="0.35">
      <c r="B38" s="929"/>
      <c r="C38" s="1167"/>
      <c r="D38" s="1164"/>
      <c r="E38" s="1037" t="s">
        <v>50</v>
      </c>
      <c r="F38" s="1155" t="s">
        <v>313</v>
      </c>
      <c r="G38" s="894" t="s">
        <v>926</v>
      </c>
      <c r="H38" s="1158" t="s">
        <v>368</v>
      </c>
      <c r="I38" s="888" t="s">
        <v>63</v>
      </c>
      <c r="J38" s="888" t="s">
        <v>927</v>
      </c>
      <c r="K38" s="1152" t="s">
        <v>928</v>
      </c>
      <c r="L38" s="894" t="s">
        <v>356</v>
      </c>
      <c r="M38" s="888" t="s">
        <v>373</v>
      </c>
      <c r="N38" s="892" t="str">
        <f t="shared" ref="N38" si="100">IF(M38="No se ha presentado en los últimos años","Muy Baja", IF(M38="Al menos  1 vez en los últimos 5 años","Baja", IF(M38="Al menos  1 vez en los últimos 2 años","Media", IF(M38="Al menos  1 vez en el último año","Alta",IF(M38="Más de 1 vez al año","Muy Alta",";")))))</f>
        <v>Muy Alta</v>
      </c>
      <c r="O38" s="890">
        <f t="shared" ref="O38" si="101">IF(N38="Muy Baja", 20%, IF(N38="Baja",40%, IF(N38="Media",60%, IF(N38="Alta",80%,IF(N38="Muy Alta",100%,"")))))</f>
        <v>1</v>
      </c>
      <c r="P38" s="1147" t="s">
        <v>53</v>
      </c>
      <c r="Q38" s="1147" t="s">
        <v>53</v>
      </c>
      <c r="R38" s="1147" t="s">
        <v>53</v>
      </c>
      <c r="S38" s="1147" t="s">
        <v>54</v>
      </c>
      <c r="T38" s="1147" t="s">
        <v>53</v>
      </c>
      <c r="U38" s="1147" t="s">
        <v>53</v>
      </c>
      <c r="V38" s="1147" t="s">
        <v>53</v>
      </c>
      <c r="W38" s="1147" t="s">
        <v>54</v>
      </c>
      <c r="X38" s="1147" t="s">
        <v>54</v>
      </c>
      <c r="Y38" s="1147" t="s">
        <v>53</v>
      </c>
      <c r="Z38" s="1147" t="s">
        <v>53</v>
      </c>
      <c r="AA38" s="1147" t="s">
        <v>53</v>
      </c>
      <c r="AB38" s="1147" t="s">
        <v>53</v>
      </c>
      <c r="AC38" s="1147" t="s">
        <v>53</v>
      </c>
      <c r="AD38" s="1147" t="s">
        <v>53</v>
      </c>
      <c r="AE38" s="1147" t="s">
        <v>54</v>
      </c>
      <c r="AF38" s="1147" t="s">
        <v>54</v>
      </c>
      <c r="AG38" s="1147" t="s">
        <v>54</v>
      </c>
      <c r="AH38" s="1147" t="s">
        <v>54</v>
      </c>
      <c r="AI38" s="1149">
        <f>COUNTIF(P38:AH38, "SI")</f>
        <v>12</v>
      </c>
      <c r="AJ38" s="886" t="str">
        <f>IF(AI38&lt;=5, "Moderado", IF(AI38&lt;=11,"Mayor","Catastrófico"))</f>
        <v>Catastrófico</v>
      </c>
      <c r="AK38" s="906">
        <f>IF(AJ38="Leve", 20%, IF(AJ38="Menor",40%, IF(AJ38="Moderado",60%, IF(AJ38="Mayor",80%,IF(AJ38="Catastrófico",100%,"")))))</f>
        <v>1</v>
      </c>
      <c r="AL38" s="1020" t="str">
        <f>IF(AND(N38&lt;&gt;"",AJ38&lt;&gt;""),VLOOKUP(N38&amp;AJ38,'No Eliminar'!$P$3:$Q$27,2,FALSE),"")</f>
        <v>Extrema</v>
      </c>
      <c r="AM38" s="622" t="s">
        <v>84</v>
      </c>
      <c r="AN38" s="266" t="s">
        <v>932</v>
      </c>
      <c r="AO38" s="265" t="s">
        <v>929</v>
      </c>
      <c r="AP38" s="356" t="str">
        <f t="shared" ref="AP38:AP40" si="102">IF(AQ38="Preventivo","Probabilidad",IF(AQ38="Detectivo","Probabilidad","Impacto"))</f>
        <v>Probabilidad</v>
      </c>
      <c r="AQ38" s="238" t="s">
        <v>61</v>
      </c>
      <c r="AR38" s="264">
        <f t="shared" ref="AR38:AR40" si="103">IF(AQ38="Preventivo", 25%, IF(AQ38="Detectivo",15%, IF(AQ38="Correctivo",10%,IF(AQ38="No se tienen controles para aplicar al impacto","No Aplica",""))))</f>
        <v>0.25</v>
      </c>
      <c r="AS38" s="238" t="s">
        <v>56</v>
      </c>
      <c r="AT38" s="236">
        <f t="shared" ref="AT38:AT40" si="104">IF(AS38="Automático", 25%, IF(AS38="Manual",15%,IF(AS38="No Aplica", "No Aplica","")))</f>
        <v>0.15</v>
      </c>
      <c r="AU38" s="239">
        <f t="shared" ref="AU38:AU40" si="105">AR38+AT38</f>
        <v>0.4</v>
      </c>
      <c r="AV38" s="238" t="s">
        <v>73</v>
      </c>
      <c r="AW38" s="238" t="s">
        <v>58</v>
      </c>
      <c r="AX38" s="238" t="s">
        <v>59</v>
      </c>
      <c r="AY38" s="636">
        <f t="shared" ref="AY38" si="106">IFERROR(IF(AND(AP37="Probabilidad",AP38="Probabilidad"),(AY37-(+AY37*AU38)),IF(AP38="Probabilidad",(M37-(+M37*AU38)),IF(AP38="Impacto",AY37,""))),"")</f>
        <v>4.3199999999999995E-2</v>
      </c>
      <c r="AZ38" s="240" t="str">
        <f t="shared" ref="AZ38:AZ40" si="107">IF(AY38&lt;=20%, "Muy Baja", IF(AY38&lt;=40%,"Baja", IF(AY38&lt;=60%,"Media",IF(AY38&lt;=80%,"Alta","Muy Alta"))))</f>
        <v>Muy Baja</v>
      </c>
      <c r="BA38" s="239">
        <f t="shared" ref="BA38" si="108">IFERROR(IF(AND(AP37="Impacto",AP38="Impacto"),(BA37-(+BA37*AU38)),IF(AND(AP37="Impacto",AP38="Probabilidad"),(BA37),IF(AND(AP37="Probabilidad",AP38="Impacto"),(BA37-(+BA37*AU38)),IF(AND(AP37="Probabilidad",AP38="Probabilidad"),(BA37))))),"")</f>
        <v>0.8</v>
      </c>
      <c r="BB38" s="240" t="str">
        <f t="shared" ref="BB38:BB40" si="109">IF(BA38&lt;=20%, "Leve", IF(BA38&lt;=40%,"Menor", IF(BA38&lt;=60%,"Moderado",IF(BA38&lt;=80%,"Mayor","Catastrófico"))))</f>
        <v>Mayor</v>
      </c>
      <c r="BC38" s="241" t="str">
        <f>IF(AND(AZ38&lt;&gt;"",BB38&lt;&gt;""),VLOOKUP(AZ38&amp;BB38,'No Eliminar'!$P$3:$Q$27,2,FALSE),"")</f>
        <v>Alta</v>
      </c>
      <c r="BD38" s="896" t="s">
        <v>60</v>
      </c>
      <c r="BE38" s="1141" t="s">
        <v>935</v>
      </c>
      <c r="BF38" s="1141" t="s">
        <v>936</v>
      </c>
      <c r="BG38" s="1141" t="s">
        <v>437</v>
      </c>
      <c r="BH38" s="1144">
        <v>44563</v>
      </c>
      <c r="BI38" s="1144">
        <v>44925</v>
      </c>
      <c r="BJ38" s="1138" t="s">
        <v>937</v>
      </c>
    </row>
    <row r="39" spans="2:62" s="407" customFormat="1" ht="203.25" customHeight="1" thickBot="1" x14ac:dyDescent="0.35">
      <c r="B39" s="929"/>
      <c r="C39" s="1167"/>
      <c r="D39" s="1164"/>
      <c r="E39" s="1161"/>
      <c r="F39" s="1156"/>
      <c r="G39" s="908"/>
      <c r="H39" s="1159"/>
      <c r="I39" s="909"/>
      <c r="J39" s="909"/>
      <c r="K39" s="1153"/>
      <c r="L39" s="908"/>
      <c r="M39" s="909"/>
      <c r="N39" s="925"/>
      <c r="O39" s="924"/>
      <c r="P39" s="966"/>
      <c r="Q39" s="966"/>
      <c r="R39" s="966"/>
      <c r="S39" s="966"/>
      <c r="T39" s="966"/>
      <c r="U39" s="966"/>
      <c r="V39" s="966"/>
      <c r="W39" s="966"/>
      <c r="X39" s="966"/>
      <c r="Y39" s="966"/>
      <c r="Z39" s="966"/>
      <c r="AA39" s="966"/>
      <c r="AB39" s="966"/>
      <c r="AC39" s="966"/>
      <c r="AD39" s="966"/>
      <c r="AE39" s="966"/>
      <c r="AF39" s="966"/>
      <c r="AG39" s="966"/>
      <c r="AH39" s="966"/>
      <c r="AI39" s="1150"/>
      <c r="AJ39" s="922"/>
      <c r="AK39" s="921"/>
      <c r="AL39" s="1039"/>
      <c r="AM39" s="622" t="s">
        <v>348</v>
      </c>
      <c r="AN39" s="266" t="s">
        <v>933</v>
      </c>
      <c r="AO39" s="265" t="s">
        <v>930</v>
      </c>
      <c r="AP39" s="552" t="str">
        <f t="shared" si="102"/>
        <v>Probabilidad</v>
      </c>
      <c r="AQ39" s="536" t="s">
        <v>61</v>
      </c>
      <c r="AR39" s="227">
        <f t="shared" si="103"/>
        <v>0.25</v>
      </c>
      <c r="AS39" s="536" t="s">
        <v>56</v>
      </c>
      <c r="AT39" s="537">
        <f t="shared" si="104"/>
        <v>0.15</v>
      </c>
      <c r="AU39" s="541">
        <f t="shared" si="105"/>
        <v>0.4</v>
      </c>
      <c r="AV39" s="536" t="s">
        <v>73</v>
      </c>
      <c r="AW39" s="536" t="s">
        <v>58</v>
      </c>
      <c r="AX39" s="536" t="s">
        <v>59</v>
      </c>
      <c r="AY39" s="141">
        <f>IFERROR(IF(AND(AP38="Probabilidad",AP39="Probabilidad"),(AY38-(+AY38*AU39)),IF(AP39="Probabilidad",(M38-(+M38*AU39)),IF(AP39="Impacto",AY38,""))),"")</f>
        <v>2.5919999999999995E-2</v>
      </c>
      <c r="AZ39" s="540" t="str">
        <f t="shared" si="107"/>
        <v>Muy Baja</v>
      </c>
      <c r="BA39" s="116">
        <f>IFERROR(IF(AND(AP38="Impacto",AP39="Impacto"),(BA38-(+BA38*AU39)),IF(AND(AP38="Impacto",AP39="Probabilidad"),(BA38),IF(AND(AP38="Probabilidad",AP39="Impacto"),(BA38-(+BA38*AU39)),IF(AND(AP38="Probabilidad",AP39="Probabilidad"),(BA38))))),"")</f>
        <v>0.8</v>
      </c>
      <c r="BB39" s="540" t="str">
        <f t="shared" si="109"/>
        <v>Mayor</v>
      </c>
      <c r="BC39" s="542" t="str">
        <f>IF(AND(AZ39&lt;&gt;"",BB39&lt;&gt;""),VLOOKUP(AZ39&amp;BB39,'No Eliminar'!$P$3:$Q$27,2,FALSE),"")</f>
        <v>Alta</v>
      </c>
      <c r="BD39" s="917"/>
      <c r="BE39" s="1142"/>
      <c r="BF39" s="1142"/>
      <c r="BG39" s="1142"/>
      <c r="BH39" s="1145"/>
      <c r="BI39" s="1145"/>
      <c r="BJ39" s="1139"/>
    </row>
    <row r="40" spans="2:62" s="407" customFormat="1" ht="108" customHeight="1" thickBot="1" x14ac:dyDescent="0.35">
      <c r="B40" s="930"/>
      <c r="C40" s="1168"/>
      <c r="D40" s="1165"/>
      <c r="E40" s="1162"/>
      <c r="F40" s="1157"/>
      <c r="G40" s="895"/>
      <c r="H40" s="1160"/>
      <c r="I40" s="889"/>
      <c r="J40" s="889"/>
      <c r="K40" s="1154"/>
      <c r="L40" s="895"/>
      <c r="M40" s="889"/>
      <c r="N40" s="893"/>
      <c r="O40" s="891"/>
      <c r="P40" s="1148"/>
      <c r="Q40" s="1148"/>
      <c r="R40" s="1148"/>
      <c r="S40" s="1148"/>
      <c r="T40" s="1148"/>
      <c r="U40" s="1148"/>
      <c r="V40" s="1148"/>
      <c r="W40" s="1148"/>
      <c r="X40" s="1148"/>
      <c r="Y40" s="1148"/>
      <c r="Z40" s="1148"/>
      <c r="AA40" s="1148"/>
      <c r="AB40" s="1148"/>
      <c r="AC40" s="1148"/>
      <c r="AD40" s="1148"/>
      <c r="AE40" s="1148"/>
      <c r="AF40" s="1148"/>
      <c r="AG40" s="1148"/>
      <c r="AH40" s="1148"/>
      <c r="AI40" s="1151"/>
      <c r="AJ40" s="887"/>
      <c r="AK40" s="907"/>
      <c r="AL40" s="1021"/>
      <c r="AM40" s="637" t="s">
        <v>349</v>
      </c>
      <c r="AN40" s="266" t="s">
        <v>934</v>
      </c>
      <c r="AO40" s="265" t="s">
        <v>931</v>
      </c>
      <c r="AP40" s="552" t="str">
        <f t="shared" si="102"/>
        <v>Probabilidad</v>
      </c>
      <c r="AQ40" s="536" t="s">
        <v>62</v>
      </c>
      <c r="AR40" s="227">
        <f t="shared" si="103"/>
        <v>0.15</v>
      </c>
      <c r="AS40" s="536" t="s">
        <v>56</v>
      </c>
      <c r="AT40" s="537">
        <f t="shared" si="104"/>
        <v>0.15</v>
      </c>
      <c r="AU40" s="541">
        <f t="shared" si="105"/>
        <v>0.3</v>
      </c>
      <c r="AV40" s="536" t="s">
        <v>57</v>
      </c>
      <c r="AW40" s="536" t="s">
        <v>65</v>
      </c>
      <c r="AX40" s="536" t="s">
        <v>59</v>
      </c>
      <c r="AY40" s="141">
        <f>IFERROR(IF(AND(AP39="Probabilidad",AP40="Probabilidad"),(AY39-(+AY39*AU40)),IF(AP40="Probabilidad",(M39-(+M39*AU40)),IF(AP40="Impacto",AY39,""))),"")</f>
        <v>1.8143999999999997E-2</v>
      </c>
      <c r="AZ40" s="540" t="str">
        <f t="shared" si="107"/>
        <v>Muy Baja</v>
      </c>
      <c r="BA40" s="116">
        <f>IFERROR(IF(AND(AP39="Impacto",AP40="Impacto"),(BA39-(+BA39*AU40)),IF(AND(AP39="Impacto",AP40="Probabilidad"),(BA39),IF(AND(AP39="Probabilidad",AP40="Impacto"),(BA39-(+BA39*AU40)),IF(AND(AP39="Probabilidad",AP40="Probabilidad"),(BA39))))),"")</f>
        <v>0.8</v>
      </c>
      <c r="BB40" s="540" t="str">
        <f t="shared" si="109"/>
        <v>Mayor</v>
      </c>
      <c r="BC40" s="542" t="str">
        <f>IF(AND(AZ40&lt;&gt;"",BB40&lt;&gt;""),VLOOKUP(AZ40&amp;BB40,'No Eliminar'!$P$3:$Q$27,2,FALSE),"")</f>
        <v>Alta</v>
      </c>
      <c r="BD40" s="897"/>
      <c r="BE40" s="1143"/>
      <c r="BF40" s="1143"/>
      <c r="BG40" s="1143"/>
      <c r="BH40" s="1146"/>
      <c r="BI40" s="1146"/>
      <c r="BJ40" s="1140"/>
    </row>
    <row r="41" spans="2:62" ht="261.75" customHeight="1" thickBot="1" x14ac:dyDescent="0.35">
      <c r="B41" s="928" t="s">
        <v>163</v>
      </c>
      <c r="C41" s="1166" t="str">
        <f>VLOOKUP(B41,'No Eliminar'!B$3:D$18,2,FALSE)</f>
        <v>Ejercer el adecuado control de los recursos financieros asignados al Instituto en cumplimiento a los principios contables y de hacienda pública.</v>
      </c>
      <c r="D41" s="1163" t="str">
        <f>VLOOKUP(B41,'No Eliminar'!B$3:E$18,4,FALSE)</f>
        <v>Ejecutar la planeación institucional en el marco de los valores del servicio público.</v>
      </c>
      <c r="E41" s="923" t="s">
        <v>347</v>
      </c>
      <c r="F41" s="1155" t="s">
        <v>319</v>
      </c>
      <c r="G41" s="931" t="s">
        <v>537</v>
      </c>
      <c r="H41" s="1182" t="s">
        <v>368</v>
      </c>
      <c r="I41" s="888" t="s">
        <v>63</v>
      </c>
      <c r="J41" s="894" t="s">
        <v>538</v>
      </c>
      <c r="K41" s="894" t="s">
        <v>539</v>
      </c>
      <c r="L41" s="894" t="s">
        <v>356</v>
      </c>
      <c r="M41" s="888" t="s">
        <v>374</v>
      </c>
      <c r="N41" s="892" t="str">
        <f t="shared" si="4"/>
        <v>Muy Baja</v>
      </c>
      <c r="O41" s="890">
        <f t="shared" si="32"/>
        <v>0.2</v>
      </c>
      <c r="P41" s="1147" t="s">
        <v>54</v>
      </c>
      <c r="Q41" s="1147" t="s">
        <v>54</v>
      </c>
      <c r="R41" s="1147" t="s">
        <v>54</v>
      </c>
      <c r="S41" s="1147" t="s">
        <v>54</v>
      </c>
      <c r="T41" s="1147" t="s">
        <v>53</v>
      </c>
      <c r="U41" s="1147" t="s">
        <v>53</v>
      </c>
      <c r="V41" s="1147" t="s">
        <v>53</v>
      </c>
      <c r="W41" s="1147" t="s">
        <v>54</v>
      </c>
      <c r="X41" s="1147" t="s">
        <v>53</v>
      </c>
      <c r="Y41" s="1147" t="s">
        <v>53</v>
      </c>
      <c r="Z41" s="1147" t="s">
        <v>53</v>
      </c>
      <c r="AA41" s="1147" t="s">
        <v>53</v>
      </c>
      <c r="AB41" s="1147" t="s">
        <v>53</v>
      </c>
      <c r="AC41" s="1147" t="s">
        <v>53</v>
      </c>
      <c r="AD41" s="1147" t="s">
        <v>53</v>
      </c>
      <c r="AE41" s="1147" t="s">
        <v>54</v>
      </c>
      <c r="AF41" s="1147" t="s">
        <v>54</v>
      </c>
      <c r="AG41" s="1147" t="s">
        <v>54</v>
      </c>
      <c r="AH41" s="1147" t="s">
        <v>54</v>
      </c>
      <c r="AI41" s="1149">
        <f t="shared" si="33"/>
        <v>10</v>
      </c>
      <c r="AJ41" s="886" t="str">
        <f t="shared" si="34"/>
        <v>Mayor</v>
      </c>
      <c r="AK41" s="906">
        <f t="shared" si="35"/>
        <v>0.8</v>
      </c>
      <c r="AL41" s="918" t="str">
        <f>IF(AND(N41&lt;&gt;"",AJ41&lt;&gt;""),VLOOKUP(N41&amp;AJ41,'No Eliminar'!$P$3:$Q$27,2,FALSE),"")</f>
        <v>Alta</v>
      </c>
      <c r="AM41" s="216" t="s">
        <v>84</v>
      </c>
      <c r="AN41" s="305" t="s">
        <v>543</v>
      </c>
      <c r="AO41" s="306" t="s">
        <v>540</v>
      </c>
      <c r="AP41" s="103" t="str">
        <f t="shared" si="14"/>
        <v>Probabilidad</v>
      </c>
      <c r="AQ41" s="280" t="s">
        <v>61</v>
      </c>
      <c r="AR41" s="228">
        <f t="shared" si="15"/>
        <v>0.25</v>
      </c>
      <c r="AS41" s="280" t="s">
        <v>56</v>
      </c>
      <c r="AT41" s="282">
        <f t="shared" si="16"/>
        <v>0.15</v>
      </c>
      <c r="AU41" s="105">
        <f t="shared" si="17"/>
        <v>0.4</v>
      </c>
      <c r="AV41" s="280" t="s">
        <v>57</v>
      </c>
      <c r="AW41" s="280" t="s">
        <v>65</v>
      </c>
      <c r="AX41" s="280" t="s">
        <v>59</v>
      </c>
      <c r="AY41" s="105">
        <f>IFERROR(IF(AP41="Probabilidad",(O41-(+O41*AU41)),IF(AP41="Impacto",O41,"")),"")</f>
        <v>0.12</v>
      </c>
      <c r="AZ41" s="106" t="str">
        <f t="shared" si="18"/>
        <v>Muy Baja</v>
      </c>
      <c r="BA41" s="105">
        <f>IF(AP41="Impacto",(AK41-(+AK41*AU41)),AK41)</f>
        <v>0.8</v>
      </c>
      <c r="BB41" s="106" t="str">
        <f t="shared" si="19"/>
        <v>Mayor</v>
      </c>
      <c r="BC41" s="278" t="str">
        <f>IF(AND(AZ41&lt;&gt;"",BB41&lt;&gt;""),VLOOKUP(AZ41&amp;BB41,'No Eliminar'!$P$3:$Q$27,2,FALSE),"")</f>
        <v>Alta</v>
      </c>
      <c r="BD41" s="896" t="s">
        <v>60</v>
      </c>
      <c r="BE41" s="1212" t="s">
        <v>546</v>
      </c>
      <c r="BF41" s="1141" t="s">
        <v>547</v>
      </c>
      <c r="BG41" s="1141" t="s">
        <v>437</v>
      </c>
      <c r="BH41" s="1144">
        <v>44576</v>
      </c>
      <c r="BI41" s="1144">
        <v>44925</v>
      </c>
      <c r="BJ41" s="967" t="s">
        <v>549</v>
      </c>
    </row>
    <row r="42" spans="2:62" ht="114.75" customHeight="1" thickBot="1" x14ac:dyDescent="0.35">
      <c r="B42" s="929"/>
      <c r="C42" s="1167"/>
      <c r="D42" s="1164"/>
      <c r="E42" s="912"/>
      <c r="F42" s="1156"/>
      <c r="G42" s="947"/>
      <c r="H42" s="1183"/>
      <c r="I42" s="909"/>
      <c r="J42" s="908"/>
      <c r="K42" s="908"/>
      <c r="L42" s="908"/>
      <c r="M42" s="909"/>
      <c r="N42" s="925"/>
      <c r="O42" s="924"/>
      <c r="P42" s="966"/>
      <c r="Q42" s="966"/>
      <c r="R42" s="966"/>
      <c r="S42" s="966"/>
      <c r="T42" s="966"/>
      <c r="U42" s="966"/>
      <c r="V42" s="966"/>
      <c r="W42" s="966"/>
      <c r="X42" s="966"/>
      <c r="Y42" s="966"/>
      <c r="Z42" s="966"/>
      <c r="AA42" s="966"/>
      <c r="AB42" s="966"/>
      <c r="AC42" s="966"/>
      <c r="AD42" s="966"/>
      <c r="AE42" s="966"/>
      <c r="AF42" s="966"/>
      <c r="AG42" s="966"/>
      <c r="AH42" s="966"/>
      <c r="AI42" s="1150"/>
      <c r="AJ42" s="922"/>
      <c r="AK42" s="921"/>
      <c r="AL42" s="919"/>
      <c r="AM42" s="216" t="s">
        <v>348</v>
      </c>
      <c r="AN42" s="266" t="s">
        <v>544</v>
      </c>
      <c r="AO42" s="306" t="s">
        <v>541</v>
      </c>
      <c r="AP42" s="308" t="str">
        <f t="shared" si="14"/>
        <v>Probabilidad</v>
      </c>
      <c r="AQ42" s="121" t="s">
        <v>61</v>
      </c>
      <c r="AR42" s="310">
        <f t="shared" ref="AR42:AR43" si="110">IF(AQ42="Preventivo", 25%, IF(AQ42="Detectivo",15%, IF(AQ42="Correctivo",10%,IF(AQ42="No se tienen controles para aplicar al impacto","No Aplica",""))))</f>
        <v>0.25</v>
      </c>
      <c r="AS42" s="121" t="s">
        <v>56</v>
      </c>
      <c r="AT42" s="75">
        <f>IF(AS42="Automático", 25%, IF(AS42="Manual",15%,IF(AS42="No Aplica", "No Aplica","")))</f>
        <v>0.15</v>
      </c>
      <c r="AU42" s="58">
        <f t="shared" ref="AU42:AU43" si="111">AR42+AT42</f>
        <v>0.4</v>
      </c>
      <c r="AV42" s="121" t="s">
        <v>57</v>
      </c>
      <c r="AW42" s="121" t="s">
        <v>65</v>
      </c>
      <c r="AX42" s="121" t="s">
        <v>59</v>
      </c>
      <c r="AY42" s="82">
        <f>IFERROR(IF(AND(AP41="Probabilidad",AP42="Probabilidad"),(AY41-(+AY41*AU42)),IF(AP42="Probabilidad",(M41-(+M41*AU42)),IF(AP42="Impacto",AY41,""))),"")</f>
        <v>7.1999999999999995E-2</v>
      </c>
      <c r="AZ42" s="59" t="str">
        <f t="shared" si="18"/>
        <v>Muy Baja</v>
      </c>
      <c r="BA42" s="58">
        <f>IFERROR(IF(AND(AP41="Impacto",AP42="Impacto"),(BA41-(+BA41*AU42)),IF(AND(AP41="Impacto",AP42="Probabilidad"),(BA41),IF(AND(AP41="Probabilidad",AP42="Impacto"),(BA41-(+BA41*AU42)),IF(AND(AP41="Probabilidad",AP42="Probabilidad"),(BA41))))),"")</f>
        <v>0.8</v>
      </c>
      <c r="BB42" s="59" t="str">
        <f t="shared" si="19"/>
        <v>Mayor</v>
      </c>
      <c r="BC42" s="60" t="str">
        <f>IF(AND(AZ42&lt;&gt;"",BB42&lt;&gt;""),VLOOKUP(AZ42&amp;BB42,'No Eliminar'!$P$3:$Q$27,2,FALSE),"")</f>
        <v>Alta</v>
      </c>
      <c r="BD42" s="917"/>
      <c r="BE42" s="1213"/>
      <c r="BF42" s="1142"/>
      <c r="BG42" s="1142"/>
      <c r="BH42" s="1145"/>
      <c r="BI42" s="1145"/>
      <c r="BJ42" s="968"/>
    </row>
    <row r="43" spans="2:62" ht="125.25" customHeight="1" thickBot="1" x14ac:dyDescent="0.35">
      <c r="B43" s="930"/>
      <c r="C43" s="1168"/>
      <c r="D43" s="1165"/>
      <c r="E43" s="879"/>
      <c r="F43" s="1157"/>
      <c r="G43" s="932"/>
      <c r="H43" s="1206"/>
      <c r="I43" s="889"/>
      <c r="J43" s="895"/>
      <c r="K43" s="895"/>
      <c r="L43" s="895"/>
      <c r="M43" s="889"/>
      <c r="N43" s="893"/>
      <c r="O43" s="891"/>
      <c r="P43" s="1148"/>
      <c r="Q43" s="1148"/>
      <c r="R43" s="1148"/>
      <c r="S43" s="1148"/>
      <c r="T43" s="1148"/>
      <c r="U43" s="1148"/>
      <c r="V43" s="1148"/>
      <c r="W43" s="1148"/>
      <c r="X43" s="1148"/>
      <c r="Y43" s="1148"/>
      <c r="Z43" s="1148"/>
      <c r="AA43" s="1148"/>
      <c r="AB43" s="1148"/>
      <c r="AC43" s="1148"/>
      <c r="AD43" s="1148"/>
      <c r="AE43" s="1148"/>
      <c r="AF43" s="1148"/>
      <c r="AG43" s="1148"/>
      <c r="AH43" s="1148"/>
      <c r="AI43" s="1151"/>
      <c r="AJ43" s="887"/>
      <c r="AK43" s="907"/>
      <c r="AL43" s="920"/>
      <c r="AM43" s="218" t="s">
        <v>349</v>
      </c>
      <c r="AN43" s="307" t="s">
        <v>545</v>
      </c>
      <c r="AO43" s="306" t="s">
        <v>542</v>
      </c>
      <c r="AP43" s="204" t="str">
        <f t="shared" si="14"/>
        <v>Probabilidad</v>
      </c>
      <c r="AQ43" s="281" t="s">
        <v>61</v>
      </c>
      <c r="AR43" s="311">
        <f t="shared" si="110"/>
        <v>0.25</v>
      </c>
      <c r="AS43" s="281" t="s">
        <v>56</v>
      </c>
      <c r="AT43" s="283">
        <f>IF(AS43="Automático", 25%, IF(AS43="Manual",15%,IF(AS43="No Aplica", "No Aplica","")))</f>
        <v>0.15</v>
      </c>
      <c r="AU43" s="116">
        <f t="shared" si="111"/>
        <v>0.4</v>
      </c>
      <c r="AV43" s="281" t="s">
        <v>57</v>
      </c>
      <c r="AW43" s="281" t="s">
        <v>65</v>
      </c>
      <c r="AX43" s="281" t="s">
        <v>59</v>
      </c>
      <c r="AY43" s="116">
        <f>IFERROR(IF(AND(AP42="Probabilidad",AP43="Probabilidad"),(AY42-(+AY42*AU43)),IF(AND(AP42="Impacto",AP43="Probabilidad"),(AY41-(+AY41*AU43)),IF(AP43="Impacto",AY42,""))),"")</f>
        <v>4.3199999999999995E-2</v>
      </c>
      <c r="AZ43" s="117" t="str">
        <f t="shared" si="18"/>
        <v>Muy Baja</v>
      </c>
      <c r="BA43" s="116">
        <f>IFERROR(IF(AND(AP42="Impacto",AP43="Impacto"),(BA42-(+BA42*AU43)),IF(AND(AP42="Impacto",AP43="Probabilidad"),(BA42),IF(AND(AP42="Probabilidad",AP43="Impacto"),(BA42-(+BA42*AU43)),IF(AND(AP42="Probabilidad",AP43="Probabilidad"),(BA42))))),"")</f>
        <v>0.8</v>
      </c>
      <c r="BB43" s="117" t="str">
        <f t="shared" si="19"/>
        <v>Mayor</v>
      </c>
      <c r="BC43" s="279" t="str">
        <f>IF(AND(AZ43&lt;&gt;"",BB43&lt;&gt;""),VLOOKUP(AZ43&amp;BB43,'No Eliminar'!$P$3:$Q$27,2,FALSE),"")</f>
        <v>Alta</v>
      </c>
      <c r="BD43" s="897"/>
      <c r="BE43" s="309" t="s">
        <v>548</v>
      </c>
      <c r="BF43" s="1143"/>
      <c r="BG43" s="1143"/>
      <c r="BH43" s="1146"/>
      <c r="BI43" s="1146"/>
      <c r="BJ43" s="969"/>
    </row>
    <row r="44" spans="2:62" ht="152.25" customHeight="1" thickBot="1" x14ac:dyDescent="0.35">
      <c r="B44" s="928" t="s">
        <v>71</v>
      </c>
      <c r="C44" s="1166" t="str">
        <f>VLOOKUP(B44,'No Eliminar'!B$3:D$18,2,FALSE)</f>
        <v>Administrar la documentación del Instituto durante todo su ciclo vital de acuerdo a la legislación vigente con el fin de conservar la memoria institucional y proporcionar de manera oportuna la información a usuarios.</v>
      </c>
      <c r="D44" s="1163" t="str">
        <f>VLOOKUP(B44,'No Eliminar'!B$3:E$18,4,FALSE)</f>
        <v>Garantizar un adecuado flujo de información tanto interna  como externa</v>
      </c>
      <c r="E44" s="923" t="s">
        <v>50</v>
      </c>
      <c r="F44" s="1155" t="s">
        <v>324</v>
      </c>
      <c r="G44" s="931" t="s">
        <v>608</v>
      </c>
      <c r="H44" s="1158" t="s">
        <v>368</v>
      </c>
      <c r="I44" s="888" t="s">
        <v>63</v>
      </c>
      <c r="J44" s="997" t="s">
        <v>609</v>
      </c>
      <c r="K44" s="324" t="s">
        <v>610</v>
      </c>
      <c r="L44" s="894" t="s">
        <v>356</v>
      </c>
      <c r="M44" s="888" t="s">
        <v>372</v>
      </c>
      <c r="N44" s="892" t="str">
        <f t="shared" si="4"/>
        <v>Media</v>
      </c>
      <c r="O44" s="890">
        <f t="shared" si="32"/>
        <v>0.6</v>
      </c>
      <c r="P44" s="997" t="s">
        <v>53</v>
      </c>
      <c r="Q44" s="997" t="s">
        <v>53</v>
      </c>
      <c r="R44" s="997" t="s">
        <v>53</v>
      </c>
      <c r="S44" s="997" t="s">
        <v>53</v>
      </c>
      <c r="T44" s="997" t="s">
        <v>53</v>
      </c>
      <c r="U44" s="997" t="s">
        <v>53</v>
      </c>
      <c r="V44" s="997" t="s">
        <v>53</v>
      </c>
      <c r="W44" s="997" t="s">
        <v>53</v>
      </c>
      <c r="X44" s="997" t="s">
        <v>53</v>
      </c>
      <c r="Y44" s="997" t="s">
        <v>53</v>
      </c>
      <c r="Z44" s="997" t="s">
        <v>53</v>
      </c>
      <c r="AA44" s="997" t="s">
        <v>53</v>
      </c>
      <c r="AB44" s="997" t="s">
        <v>53</v>
      </c>
      <c r="AC44" s="997" t="s">
        <v>53</v>
      </c>
      <c r="AD44" s="997" t="s">
        <v>54</v>
      </c>
      <c r="AE44" s="997" t="s">
        <v>54</v>
      </c>
      <c r="AF44" s="997" t="s">
        <v>54</v>
      </c>
      <c r="AG44" s="997" t="s">
        <v>53</v>
      </c>
      <c r="AH44" s="997" t="s">
        <v>54</v>
      </c>
      <c r="AI44" s="1149">
        <f t="shared" si="33"/>
        <v>15</v>
      </c>
      <c r="AJ44" s="886" t="str">
        <f t="shared" si="34"/>
        <v>Catastrófico</v>
      </c>
      <c r="AK44" s="906">
        <f t="shared" si="35"/>
        <v>1</v>
      </c>
      <c r="AL44" s="1020" t="str">
        <f>IF(AND(N44&lt;&gt;"",AJ44&lt;&gt;""),VLOOKUP(N44&amp;AJ44,'No Eliminar'!$P$3:$Q$27,2,FALSE),"")</f>
        <v>Extrema</v>
      </c>
      <c r="AM44" s="325" t="s">
        <v>84</v>
      </c>
      <c r="AN44" s="266" t="s">
        <v>612</v>
      </c>
      <c r="AO44" s="306" t="s">
        <v>586</v>
      </c>
      <c r="AP44" s="103" t="str">
        <f t="shared" si="14"/>
        <v>Probabilidad</v>
      </c>
      <c r="AQ44" s="280" t="s">
        <v>61</v>
      </c>
      <c r="AR44" s="228">
        <f t="shared" si="15"/>
        <v>0.25</v>
      </c>
      <c r="AS44" s="280" t="s">
        <v>56</v>
      </c>
      <c r="AT44" s="282">
        <f t="shared" si="16"/>
        <v>0.15</v>
      </c>
      <c r="AU44" s="105">
        <f t="shared" si="17"/>
        <v>0.4</v>
      </c>
      <c r="AV44" s="280" t="s">
        <v>57</v>
      </c>
      <c r="AW44" s="280" t="s">
        <v>65</v>
      </c>
      <c r="AX44" s="280" t="s">
        <v>59</v>
      </c>
      <c r="AY44" s="105">
        <f t="shared" si="37"/>
        <v>0.36</v>
      </c>
      <c r="AZ44" s="106" t="str">
        <f t="shared" si="18"/>
        <v>Baja</v>
      </c>
      <c r="BA44" s="105">
        <f>IF(AP44="Impacto",(AK44-(+AK44*AU44)),AK44)</f>
        <v>1</v>
      </c>
      <c r="BB44" s="106" t="str">
        <f t="shared" si="19"/>
        <v>Catastrófico</v>
      </c>
      <c r="BC44" s="278" t="str">
        <f>IF(AND(AZ44&lt;&gt;"",BB44&lt;&gt;""),VLOOKUP(AZ44&amp;BB44,'No Eliminar'!$P$3:$Q$27,2,FALSE),"")</f>
        <v>Extrema</v>
      </c>
      <c r="BD44" s="896" t="s">
        <v>60</v>
      </c>
      <c r="BE44" s="277" t="s">
        <v>614</v>
      </c>
      <c r="BF44" s="271" t="s">
        <v>615</v>
      </c>
      <c r="BG44" s="271" t="s">
        <v>382</v>
      </c>
      <c r="BH44" s="272">
        <v>44564</v>
      </c>
      <c r="BI44" s="272">
        <v>44925</v>
      </c>
      <c r="BJ44" s="967" t="s">
        <v>618</v>
      </c>
    </row>
    <row r="45" spans="2:62" ht="83.25" thickBot="1" x14ac:dyDescent="0.35">
      <c r="B45" s="930"/>
      <c r="C45" s="1168"/>
      <c r="D45" s="1165"/>
      <c r="E45" s="879"/>
      <c r="F45" s="1157"/>
      <c r="G45" s="932"/>
      <c r="H45" s="1160"/>
      <c r="I45" s="889"/>
      <c r="J45" s="998"/>
      <c r="K45" s="326" t="s">
        <v>611</v>
      </c>
      <c r="L45" s="895"/>
      <c r="M45" s="889"/>
      <c r="N45" s="893"/>
      <c r="O45" s="891"/>
      <c r="P45" s="998"/>
      <c r="Q45" s="998"/>
      <c r="R45" s="998"/>
      <c r="S45" s="998"/>
      <c r="T45" s="998"/>
      <c r="U45" s="998"/>
      <c r="V45" s="998"/>
      <c r="W45" s="998"/>
      <c r="X45" s="998"/>
      <c r="Y45" s="998"/>
      <c r="Z45" s="998"/>
      <c r="AA45" s="998"/>
      <c r="AB45" s="998"/>
      <c r="AC45" s="998"/>
      <c r="AD45" s="998"/>
      <c r="AE45" s="998"/>
      <c r="AF45" s="998"/>
      <c r="AG45" s="998"/>
      <c r="AH45" s="998"/>
      <c r="AI45" s="1151"/>
      <c r="AJ45" s="887"/>
      <c r="AK45" s="907"/>
      <c r="AL45" s="1021"/>
      <c r="AM45" s="327" t="s">
        <v>348</v>
      </c>
      <c r="AN45" s="322" t="s">
        <v>613</v>
      </c>
      <c r="AO45" s="306" t="s">
        <v>586</v>
      </c>
      <c r="AP45" s="166" t="str">
        <f t="shared" si="14"/>
        <v>Probabilidad</v>
      </c>
      <c r="AQ45" s="270" t="s">
        <v>61</v>
      </c>
      <c r="AR45" s="227">
        <f t="shared" si="15"/>
        <v>0.25</v>
      </c>
      <c r="AS45" s="270" t="s">
        <v>56</v>
      </c>
      <c r="AT45" s="273">
        <f t="shared" si="16"/>
        <v>0.15</v>
      </c>
      <c r="AU45" s="274">
        <f t="shared" si="17"/>
        <v>0.4</v>
      </c>
      <c r="AV45" s="270" t="s">
        <v>57</v>
      </c>
      <c r="AW45" s="270" t="s">
        <v>65</v>
      </c>
      <c r="AX45" s="270" t="s">
        <v>59</v>
      </c>
      <c r="AY45" s="141">
        <f>IFERROR(IF(AND(AP44="Probabilidad",AP45="Probabilidad"),(AY44-(+AY44*AU45)),IF(AP45="Probabilidad",(M44-(+M44*AU45)),IF(AP45="Impacto",AY44,""))),"")</f>
        <v>0.216</v>
      </c>
      <c r="AZ45" s="275" t="str">
        <f t="shared" si="18"/>
        <v>Baja</v>
      </c>
      <c r="BA45" s="116">
        <f>IFERROR(IF(AND(AP44="Impacto",AP45="Impacto"),(BA44-(+BA44*AU45)),IF(AND(AP44="Impacto",AP45="Probabilidad"),(BA44),IF(AND(AP44="Probabilidad",AP45="Impacto"),(BA44-(+BA44*AU45)),IF(AND(AP44="Probabilidad",AP45="Probabilidad"),(BA44))))),"")</f>
        <v>1</v>
      </c>
      <c r="BB45" s="275" t="str">
        <f t="shared" si="19"/>
        <v>Catastrófico</v>
      </c>
      <c r="BC45" s="276" t="str">
        <f>IF(AND(AZ45&lt;&gt;"",BB45&lt;&gt;""),VLOOKUP(AZ45&amp;BB45,'No Eliminar'!$P$3:$Q$27,2,FALSE),"")</f>
        <v>Extrema</v>
      </c>
      <c r="BD45" s="897"/>
      <c r="BE45" s="323" t="s">
        <v>616</v>
      </c>
      <c r="BF45" s="323" t="s">
        <v>617</v>
      </c>
      <c r="BG45" s="323" t="s">
        <v>402</v>
      </c>
      <c r="BH45" s="267">
        <v>44564</v>
      </c>
      <c r="BI45" s="267">
        <v>44925</v>
      </c>
      <c r="BJ45" s="969"/>
    </row>
    <row r="46" spans="2:62" ht="387.75" thickBot="1" x14ac:dyDescent="0.35">
      <c r="B46" s="483" t="s">
        <v>201</v>
      </c>
      <c r="C46" s="865" t="str">
        <f>VLOOKUP(B46,'No Eliminar'!B$3:D$18,2,FALSE)</f>
        <v>Mantener la disponibilidad del sistema de información del Sistema Penitenciario y Carcelario de manera oportuna, confiable, integral e Innovadora; dando soporte tecnológico a los usuarios y el acceso oportuno a los servicios tecnológicos.</v>
      </c>
      <c r="D46" s="250" t="str">
        <f>VLOOKUP(B46,'No Eliminar'!B$3:E$18,4,FALSE)</f>
        <v>Garantizar un adecuado flujo de información tanto interna  como externa</v>
      </c>
      <c r="E46" s="247" t="s">
        <v>74</v>
      </c>
      <c r="F46" s="353" t="s">
        <v>328</v>
      </c>
      <c r="G46" s="245" t="s">
        <v>624</v>
      </c>
      <c r="H46" s="354" t="s">
        <v>368</v>
      </c>
      <c r="I46" s="229" t="s">
        <v>63</v>
      </c>
      <c r="J46" s="230" t="s">
        <v>625</v>
      </c>
      <c r="K46" s="230" t="s">
        <v>626</v>
      </c>
      <c r="L46" s="230" t="s">
        <v>356</v>
      </c>
      <c r="M46" s="355" t="s">
        <v>374</v>
      </c>
      <c r="N46" s="231" t="str">
        <f t="shared" si="4"/>
        <v>Muy Baja</v>
      </c>
      <c r="O46" s="232">
        <f t="shared" si="32"/>
        <v>0.2</v>
      </c>
      <c r="P46" s="233" t="s">
        <v>53</v>
      </c>
      <c r="Q46" s="233" t="s">
        <v>53</v>
      </c>
      <c r="R46" s="233" t="s">
        <v>53</v>
      </c>
      <c r="S46" s="233" t="s">
        <v>54</v>
      </c>
      <c r="T46" s="233" t="s">
        <v>53</v>
      </c>
      <c r="U46" s="233" t="s">
        <v>54</v>
      </c>
      <c r="V46" s="233" t="s">
        <v>53</v>
      </c>
      <c r="W46" s="233" t="s">
        <v>54</v>
      </c>
      <c r="X46" s="233" t="s">
        <v>53</v>
      </c>
      <c r="Y46" s="233" t="s">
        <v>53</v>
      </c>
      <c r="Z46" s="233" t="s">
        <v>53</v>
      </c>
      <c r="AA46" s="233" t="s">
        <v>53</v>
      </c>
      <c r="AB46" s="233" t="s">
        <v>54</v>
      </c>
      <c r="AC46" s="233" t="s">
        <v>53</v>
      </c>
      <c r="AD46" s="233" t="s">
        <v>54</v>
      </c>
      <c r="AE46" s="233" t="s">
        <v>54</v>
      </c>
      <c r="AF46" s="233" t="s">
        <v>53</v>
      </c>
      <c r="AG46" s="233" t="s">
        <v>53</v>
      </c>
      <c r="AH46" s="233" t="s">
        <v>54</v>
      </c>
      <c r="AI46" s="252">
        <f t="shared" si="33"/>
        <v>12</v>
      </c>
      <c r="AJ46" s="235" t="str">
        <f t="shared" si="34"/>
        <v>Catastrófico</v>
      </c>
      <c r="AK46" s="236">
        <f t="shared" si="35"/>
        <v>1</v>
      </c>
      <c r="AL46" s="261" t="str">
        <f>IF(AND(N46&lt;&gt;"",AJ46&lt;&gt;""),VLOOKUP(N46&amp;AJ46,'No Eliminar'!$P$3:$Q$27,2,FALSE),"")</f>
        <v>Extrema</v>
      </c>
      <c r="AM46" s="218" t="s">
        <v>84</v>
      </c>
      <c r="AN46" s="262" t="s">
        <v>628</v>
      </c>
      <c r="AO46" s="306" t="s">
        <v>627</v>
      </c>
      <c r="AP46" s="237" t="str">
        <f t="shared" si="14"/>
        <v>Probabilidad</v>
      </c>
      <c r="AQ46" s="238" t="s">
        <v>61</v>
      </c>
      <c r="AR46" s="264">
        <f t="shared" si="15"/>
        <v>0.25</v>
      </c>
      <c r="AS46" s="238" t="s">
        <v>56</v>
      </c>
      <c r="AT46" s="236">
        <f t="shared" si="16"/>
        <v>0.15</v>
      </c>
      <c r="AU46" s="239">
        <f t="shared" si="17"/>
        <v>0.4</v>
      </c>
      <c r="AV46" s="238" t="s">
        <v>73</v>
      </c>
      <c r="AW46" s="238" t="s">
        <v>65</v>
      </c>
      <c r="AX46" s="238" t="s">
        <v>59</v>
      </c>
      <c r="AY46" s="239">
        <f t="shared" si="37"/>
        <v>0.12</v>
      </c>
      <c r="AZ46" s="240" t="str">
        <f t="shared" si="18"/>
        <v>Muy Baja</v>
      </c>
      <c r="BA46" s="239">
        <f t="shared" si="36"/>
        <v>1</v>
      </c>
      <c r="BB46" s="240" t="str">
        <f t="shared" si="19"/>
        <v>Catastrófico</v>
      </c>
      <c r="BC46" s="241" t="str">
        <f>IF(AND(AZ46&lt;&gt;"",BB46&lt;&gt;""),VLOOKUP(AZ46&amp;BB46,'No Eliminar'!$P$3:$Q$27,2,FALSE),"")</f>
        <v>Extrema</v>
      </c>
      <c r="BD46" s="238" t="s">
        <v>60</v>
      </c>
      <c r="BE46" s="581" t="s">
        <v>1145</v>
      </c>
      <c r="BF46" s="581" t="s">
        <v>1146</v>
      </c>
      <c r="BG46" s="582" t="s">
        <v>1147</v>
      </c>
      <c r="BH46" s="584">
        <v>44805</v>
      </c>
      <c r="BI46" s="584">
        <v>44926</v>
      </c>
      <c r="BJ46" s="652" t="s">
        <v>1148</v>
      </c>
    </row>
    <row r="47" spans="2:62" ht="86.25" thickBot="1" x14ac:dyDescent="0.35">
      <c r="B47" s="68"/>
      <c r="C47" s="179" t="e">
        <f>VLOOKUP(B47,'No Eliminar'!B$3:D$18,2,FALSE)</f>
        <v>#N/A</v>
      </c>
      <c r="D47" s="179" t="e">
        <f>VLOOKUP(B47,'No Eliminar'!B$3:E$18,4,FALSE)</f>
        <v>#N/A</v>
      </c>
      <c r="E47" s="68"/>
      <c r="F47" s="487"/>
      <c r="G47" s="175"/>
      <c r="H47" s="187" t="s">
        <v>368</v>
      </c>
      <c r="I47" s="69"/>
      <c r="J47" s="88"/>
      <c r="K47" s="88"/>
      <c r="L47" s="68"/>
      <c r="M47" s="163"/>
      <c r="N47" s="89" t="str">
        <f t="shared" si="4"/>
        <v>;</v>
      </c>
      <c r="O47" s="90" t="str">
        <f t="shared" si="32"/>
        <v/>
      </c>
      <c r="P47" s="91"/>
      <c r="Q47" s="91"/>
      <c r="R47" s="91"/>
      <c r="S47" s="91"/>
      <c r="T47" s="91"/>
      <c r="U47" s="91"/>
      <c r="V47" s="91"/>
      <c r="W47" s="91"/>
      <c r="X47" s="91"/>
      <c r="Y47" s="91"/>
      <c r="Z47" s="91"/>
      <c r="AA47" s="91"/>
      <c r="AB47" s="91"/>
      <c r="AC47" s="91"/>
      <c r="AD47" s="91"/>
      <c r="AE47" s="91"/>
      <c r="AF47" s="91"/>
      <c r="AG47" s="91"/>
      <c r="AH47" s="91"/>
      <c r="AI47" s="62">
        <f t="shared" si="33"/>
        <v>0</v>
      </c>
      <c r="AJ47" s="81" t="str">
        <f t="shared" si="34"/>
        <v>Moderado</v>
      </c>
      <c r="AK47" s="80">
        <f t="shared" si="35"/>
        <v>0.6</v>
      </c>
      <c r="AL47" s="76" t="e">
        <f>IF(AND(N47&lt;&gt;"",AJ47&lt;&gt;""),VLOOKUP(N47&amp;AJ47,'No Eliminar'!$P$3:$Q$27,2,FALSE),"")</f>
        <v>#N/A</v>
      </c>
      <c r="AM47" s="249"/>
      <c r="AN47" s="171"/>
      <c r="AO47" s="171"/>
      <c r="AP47" s="95" t="str">
        <f t="shared" si="14"/>
        <v>Impacto</v>
      </c>
      <c r="AQ47" s="96"/>
      <c r="AR47" s="146" t="str">
        <f t="shared" si="15"/>
        <v/>
      </c>
      <c r="AS47" s="96"/>
      <c r="AT47" s="94" t="str">
        <f t="shared" si="16"/>
        <v/>
      </c>
      <c r="AU47" s="97" t="e">
        <f t="shared" si="17"/>
        <v>#VALUE!</v>
      </c>
      <c r="AV47" s="96"/>
      <c r="AW47" s="96"/>
      <c r="AX47" s="96"/>
      <c r="AY47" s="97" t="str">
        <f t="shared" si="37"/>
        <v/>
      </c>
      <c r="AZ47" s="98" t="str">
        <f t="shared" si="18"/>
        <v>Muy Alta</v>
      </c>
      <c r="BA47" s="97" t="e">
        <f t="shared" si="36"/>
        <v>#VALUE!</v>
      </c>
      <c r="BB47" s="98" t="e">
        <f t="shared" si="19"/>
        <v>#VALUE!</v>
      </c>
      <c r="BC47" s="74" t="e">
        <f>IF(AND(AZ47&lt;&gt;"",BB47&lt;&gt;""),VLOOKUP(AZ47&amp;BB47,'No Eliminar'!$P$3:$Q$27,2,FALSE),"")</f>
        <v>#VALUE!</v>
      </c>
      <c r="BD47" s="96"/>
      <c r="BE47" s="171"/>
      <c r="BF47" s="171"/>
      <c r="BG47" s="171"/>
      <c r="BH47" s="171"/>
      <c r="BI47" s="171"/>
      <c r="BJ47" s="176"/>
    </row>
    <row r="48" spans="2:62" ht="86.25" thickBot="1" x14ac:dyDescent="0.35">
      <c r="B48" s="68"/>
      <c r="C48" s="179" t="e">
        <f>VLOOKUP(B48,'No Eliminar'!B$3:D$18,2,FALSE)</f>
        <v>#N/A</v>
      </c>
      <c r="D48" s="179" t="e">
        <f>VLOOKUP(B48,'No Eliminar'!B$3:E$18,4,FALSE)</f>
        <v>#N/A</v>
      </c>
      <c r="E48" s="68"/>
      <c r="F48" s="149"/>
      <c r="G48" s="175"/>
      <c r="H48" s="187" t="s">
        <v>368</v>
      </c>
      <c r="I48" s="69"/>
      <c r="J48" s="88"/>
      <c r="K48" s="88"/>
      <c r="L48" s="68"/>
      <c r="M48" s="163"/>
      <c r="N48" s="89" t="str">
        <f t="shared" si="4"/>
        <v>;</v>
      </c>
      <c r="O48" s="90" t="str">
        <f t="shared" si="32"/>
        <v/>
      </c>
      <c r="P48" s="91"/>
      <c r="Q48" s="91"/>
      <c r="R48" s="91"/>
      <c r="S48" s="91"/>
      <c r="T48" s="91"/>
      <c r="U48" s="91"/>
      <c r="V48" s="91"/>
      <c r="W48" s="91"/>
      <c r="X48" s="91"/>
      <c r="Y48" s="91"/>
      <c r="Z48" s="91"/>
      <c r="AA48" s="91"/>
      <c r="AB48" s="91"/>
      <c r="AC48" s="91"/>
      <c r="AD48" s="91"/>
      <c r="AE48" s="91"/>
      <c r="AF48" s="91"/>
      <c r="AG48" s="91"/>
      <c r="AH48" s="91"/>
      <c r="AI48" s="62">
        <f t="shared" si="33"/>
        <v>0</v>
      </c>
      <c r="AJ48" s="81" t="str">
        <f t="shared" si="34"/>
        <v>Moderado</v>
      </c>
      <c r="AK48" s="80">
        <f t="shared" si="35"/>
        <v>0.6</v>
      </c>
      <c r="AL48" s="76" t="e">
        <f>IF(AND(N48&lt;&gt;"",AJ48&lt;&gt;""),VLOOKUP(N48&amp;AJ48,'No Eliminar'!$P$3:$Q$27,2,FALSE),"")</f>
        <v>#N/A</v>
      </c>
      <c r="AM48" s="140"/>
      <c r="AN48" s="171"/>
      <c r="AO48" s="171"/>
      <c r="AP48" s="95" t="str">
        <f t="shared" si="14"/>
        <v>Impacto</v>
      </c>
      <c r="AQ48" s="96"/>
      <c r="AR48" s="146" t="str">
        <f t="shared" si="15"/>
        <v/>
      </c>
      <c r="AS48" s="96"/>
      <c r="AT48" s="94" t="str">
        <f t="shared" si="16"/>
        <v/>
      </c>
      <c r="AU48" s="97" t="e">
        <f t="shared" si="17"/>
        <v>#VALUE!</v>
      </c>
      <c r="AV48" s="96"/>
      <c r="AW48" s="96"/>
      <c r="AX48" s="96"/>
      <c r="AY48" s="97" t="str">
        <f t="shared" si="37"/>
        <v/>
      </c>
      <c r="AZ48" s="98" t="str">
        <f t="shared" si="18"/>
        <v>Muy Alta</v>
      </c>
      <c r="BA48" s="97" t="e">
        <f t="shared" si="36"/>
        <v>#VALUE!</v>
      </c>
      <c r="BB48" s="98" t="e">
        <f t="shared" si="19"/>
        <v>#VALUE!</v>
      </c>
      <c r="BC48" s="74" t="e">
        <f>IF(AND(AZ48&lt;&gt;"",BB48&lt;&gt;""),VLOOKUP(AZ48&amp;BB48,'No Eliminar'!$P$3:$Q$27,2,FALSE),"")</f>
        <v>#VALUE!</v>
      </c>
      <c r="BD48" s="96"/>
      <c r="BE48" s="171"/>
      <c r="BF48" s="171"/>
      <c r="BG48" s="171"/>
      <c r="BH48" s="171"/>
      <c r="BI48" s="171"/>
      <c r="BJ48" s="176"/>
    </row>
    <row r="49" spans="2:62" ht="86.25" thickBot="1" x14ac:dyDescent="0.35">
      <c r="B49" s="68"/>
      <c r="C49" s="179" t="e">
        <f>VLOOKUP(B49,'No Eliminar'!B$3:D$18,2,FALSE)</f>
        <v>#N/A</v>
      </c>
      <c r="D49" s="179" t="e">
        <f>VLOOKUP(B49,'No Eliminar'!B$3:E$18,4,FALSE)</f>
        <v>#N/A</v>
      </c>
      <c r="E49" s="68"/>
      <c r="F49" s="149"/>
      <c r="G49" s="175"/>
      <c r="H49" s="187" t="s">
        <v>368</v>
      </c>
      <c r="I49" s="69"/>
      <c r="J49" s="88"/>
      <c r="K49" s="88"/>
      <c r="L49" s="68"/>
      <c r="M49" s="163"/>
      <c r="N49" s="89" t="str">
        <f t="shared" si="4"/>
        <v>;</v>
      </c>
      <c r="O49" s="90" t="str">
        <f t="shared" si="32"/>
        <v/>
      </c>
      <c r="P49" s="91"/>
      <c r="Q49" s="91"/>
      <c r="R49" s="91"/>
      <c r="S49" s="91"/>
      <c r="T49" s="91"/>
      <c r="U49" s="91"/>
      <c r="V49" s="91"/>
      <c r="W49" s="91"/>
      <c r="X49" s="91"/>
      <c r="Y49" s="91"/>
      <c r="Z49" s="91"/>
      <c r="AA49" s="91"/>
      <c r="AB49" s="91"/>
      <c r="AC49" s="91"/>
      <c r="AD49" s="91"/>
      <c r="AE49" s="91"/>
      <c r="AF49" s="91"/>
      <c r="AG49" s="91"/>
      <c r="AH49" s="91"/>
      <c r="AI49" s="62">
        <f t="shared" si="33"/>
        <v>0</v>
      </c>
      <c r="AJ49" s="81" t="str">
        <f t="shared" si="34"/>
        <v>Moderado</v>
      </c>
      <c r="AK49" s="80">
        <f t="shared" si="35"/>
        <v>0.6</v>
      </c>
      <c r="AL49" s="76" t="e">
        <f>IF(AND(N49&lt;&gt;"",AJ49&lt;&gt;""),VLOOKUP(N49&amp;AJ49,'No Eliminar'!$P$3:$Q$27,2,FALSE),"")</f>
        <v>#N/A</v>
      </c>
      <c r="AM49" s="140"/>
      <c r="AN49" s="171"/>
      <c r="AO49" s="171"/>
      <c r="AP49" s="95" t="str">
        <f t="shared" si="14"/>
        <v>Impacto</v>
      </c>
      <c r="AQ49" s="96"/>
      <c r="AR49" s="146" t="str">
        <f t="shared" si="15"/>
        <v/>
      </c>
      <c r="AS49" s="96"/>
      <c r="AT49" s="94" t="str">
        <f t="shared" si="16"/>
        <v/>
      </c>
      <c r="AU49" s="97" t="e">
        <f t="shared" si="17"/>
        <v>#VALUE!</v>
      </c>
      <c r="AV49" s="96"/>
      <c r="AW49" s="96"/>
      <c r="AX49" s="96"/>
      <c r="AY49" s="97" t="str">
        <f t="shared" si="37"/>
        <v/>
      </c>
      <c r="AZ49" s="98" t="str">
        <f t="shared" si="18"/>
        <v>Muy Alta</v>
      </c>
      <c r="BA49" s="97" t="e">
        <f t="shared" si="36"/>
        <v>#VALUE!</v>
      </c>
      <c r="BB49" s="98" t="e">
        <f t="shared" si="19"/>
        <v>#VALUE!</v>
      </c>
      <c r="BC49" s="74" t="e">
        <f>IF(AND(AZ49&lt;&gt;"",BB49&lt;&gt;""),VLOOKUP(AZ49&amp;BB49,'No Eliminar'!$P$3:$Q$27,2,FALSE),"")</f>
        <v>#VALUE!</v>
      </c>
      <c r="BD49" s="96"/>
      <c r="BE49" s="171"/>
      <c r="BF49" s="171"/>
      <c r="BG49" s="171"/>
      <c r="BH49" s="171"/>
      <c r="BI49" s="171"/>
      <c r="BJ49" s="176"/>
    </row>
    <row r="50" spans="2:62" ht="86.25" thickBot="1" x14ac:dyDescent="0.35">
      <c r="B50" s="68"/>
      <c r="C50" s="179" t="e">
        <f>VLOOKUP(B50,'No Eliminar'!B$3:D$18,2,FALSE)</f>
        <v>#N/A</v>
      </c>
      <c r="D50" s="179" t="e">
        <f>VLOOKUP(B50,'No Eliminar'!B$3:E$18,4,FALSE)</f>
        <v>#N/A</v>
      </c>
      <c r="E50" s="68"/>
      <c r="F50" s="149"/>
      <c r="G50" s="175"/>
      <c r="H50" s="187" t="s">
        <v>368</v>
      </c>
      <c r="I50" s="69"/>
      <c r="J50" s="88"/>
      <c r="K50" s="88"/>
      <c r="L50" s="68"/>
      <c r="M50" s="163"/>
      <c r="N50" s="89" t="str">
        <f t="shared" si="4"/>
        <v>;</v>
      </c>
      <c r="O50" s="90" t="str">
        <f t="shared" si="32"/>
        <v/>
      </c>
      <c r="P50" s="91"/>
      <c r="Q50" s="91"/>
      <c r="R50" s="91"/>
      <c r="S50" s="91"/>
      <c r="T50" s="91"/>
      <c r="U50" s="91"/>
      <c r="V50" s="91"/>
      <c r="W50" s="91"/>
      <c r="X50" s="91"/>
      <c r="Y50" s="91"/>
      <c r="Z50" s="91"/>
      <c r="AA50" s="91"/>
      <c r="AB50" s="91"/>
      <c r="AC50" s="91"/>
      <c r="AD50" s="91"/>
      <c r="AE50" s="91"/>
      <c r="AF50" s="91"/>
      <c r="AG50" s="91"/>
      <c r="AH50" s="91"/>
      <c r="AI50" s="62">
        <f t="shared" si="33"/>
        <v>0</v>
      </c>
      <c r="AJ50" s="81" t="str">
        <f t="shared" si="34"/>
        <v>Moderado</v>
      </c>
      <c r="AK50" s="80">
        <f t="shared" si="35"/>
        <v>0.6</v>
      </c>
      <c r="AL50" s="76" t="e">
        <f>IF(AND(N50&lt;&gt;"",AJ50&lt;&gt;""),VLOOKUP(N50&amp;AJ50,'No Eliminar'!$P$3:$Q$27,2,FALSE),"")</f>
        <v>#N/A</v>
      </c>
      <c r="AM50" s="140"/>
      <c r="AN50" s="171"/>
      <c r="AO50" s="171"/>
      <c r="AP50" s="95" t="str">
        <f t="shared" si="14"/>
        <v>Impacto</v>
      </c>
      <c r="AQ50" s="96"/>
      <c r="AR50" s="146" t="str">
        <f t="shared" si="15"/>
        <v/>
      </c>
      <c r="AS50" s="96"/>
      <c r="AT50" s="94" t="str">
        <f t="shared" si="16"/>
        <v/>
      </c>
      <c r="AU50" s="97" t="e">
        <f t="shared" si="17"/>
        <v>#VALUE!</v>
      </c>
      <c r="AV50" s="96"/>
      <c r="AW50" s="96"/>
      <c r="AX50" s="96"/>
      <c r="AY50" s="97" t="str">
        <f t="shared" si="37"/>
        <v/>
      </c>
      <c r="AZ50" s="98" t="str">
        <f t="shared" si="18"/>
        <v>Muy Alta</v>
      </c>
      <c r="BA50" s="97" t="e">
        <f t="shared" si="36"/>
        <v>#VALUE!</v>
      </c>
      <c r="BB50" s="98" t="e">
        <f t="shared" si="19"/>
        <v>#VALUE!</v>
      </c>
      <c r="BC50" s="74" t="e">
        <f>IF(AND(AZ50&lt;&gt;"",BB50&lt;&gt;""),VLOOKUP(AZ50&amp;BB50,'No Eliminar'!$P$3:$Q$27,2,FALSE),"")</f>
        <v>#VALUE!</v>
      </c>
      <c r="BD50" s="96"/>
      <c r="BE50" s="171"/>
      <c r="BF50" s="171"/>
      <c r="BG50" s="171"/>
      <c r="BH50" s="171"/>
      <c r="BI50" s="171"/>
      <c r="BJ50" s="176"/>
    </row>
    <row r="51" spans="2:62" ht="86.25" thickBot="1" x14ac:dyDescent="0.35">
      <c r="B51" s="68"/>
      <c r="C51" s="179" t="e">
        <f>VLOOKUP(B51,'No Eliminar'!B$3:D$18,2,FALSE)</f>
        <v>#N/A</v>
      </c>
      <c r="D51" s="179" t="e">
        <f>VLOOKUP(B51,'No Eliminar'!B$3:E$18,4,FALSE)</f>
        <v>#N/A</v>
      </c>
      <c r="E51" s="68"/>
      <c r="F51" s="149"/>
      <c r="G51" s="175"/>
      <c r="H51" s="187" t="s">
        <v>368</v>
      </c>
      <c r="I51" s="69"/>
      <c r="J51" s="88"/>
      <c r="K51" s="88"/>
      <c r="L51" s="68"/>
      <c r="M51" s="163"/>
      <c r="N51" s="89" t="str">
        <f t="shared" si="4"/>
        <v>;</v>
      </c>
      <c r="O51" s="90" t="str">
        <f t="shared" si="32"/>
        <v/>
      </c>
      <c r="P51" s="91"/>
      <c r="Q51" s="91"/>
      <c r="R51" s="91"/>
      <c r="S51" s="91"/>
      <c r="T51" s="91"/>
      <c r="U51" s="91"/>
      <c r="V51" s="91"/>
      <c r="W51" s="91"/>
      <c r="X51" s="91"/>
      <c r="Y51" s="91"/>
      <c r="Z51" s="91"/>
      <c r="AA51" s="91"/>
      <c r="AB51" s="91"/>
      <c r="AC51" s="91"/>
      <c r="AD51" s="91"/>
      <c r="AE51" s="91"/>
      <c r="AF51" s="91"/>
      <c r="AG51" s="91"/>
      <c r="AH51" s="91"/>
      <c r="AI51" s="62">
        <f t="shared" si="33"/>
        <v>0</v>
      </c>
      <c r="AJ51" s="81" t="str">
        <f t="shared" si="34"/>
        <v>Moderado</v>
      </c>
      <c r="AK51" s="80">
        <f t="shared" si="35"/>
        <v>0.6</v>
      </c>
      <c r="AL51" s="76" t="e">
        <f>IF(AND(N51&lt;&gt;"",AJ51&lt;&gt;""),VLOOKUP(N51&amp;AJ51,'No Eliminar'!$P$3:$Q$27,2,FALSE),"")</f>
        <v>#N/A</v>
      </c>
      <c r="AM51" s="140"/>
      <c r="AN51" s="171"/>
      <c r="AO51" s="171"/>
      <c r="AP51" s="95" t="str">
        <f t="shared" si="14"/>
        <v>Impacto</v>
      </c>
      <c r="AQ51" s="96"/>
      <c r="AR51" s="146" t="str">
        <f t="shared" si="15"/>
        <v/>
      </c>
      <c r="AS51" s="96"/>
      <c r="AT51" s="94" t="str">
        <f t="shared" si="16"/>
        <v/>
      </c>
      <c r="AU51" s="97" t="e">
        <f t="shared" si="17"/>
        <v>#VALUE!</v>
      </c>
      <c r="AV51" s="96"/>
      <c r="AW51" s="96"/>
      <c r="AX51" s="96"/>
      <c r="AY51" s="97" t="str">
        <f t="shared" si="37"/>
        <v/>
      </c>
      <c r="AZ51" s="98" t="str">
        <f t="shared" si="18"/>
        <v>Muy Alta</v>
      </c>
      <c r="BA51" s="97" t="e">
        <f t="shared" si="36"/>
        <v>#VALUE!</v>
      </c>
      <c r="BB51" s="98" t="e">
        <f t="shared" si="19"/>
        <v>#VALUE!</v>
      </c>
      <c r="BC51" s="74" t="e">
        <f>IF(AND(AZ51&lt;&gt;"",BB51&lt;&gt;""),VLOOKUP(AZ51&amp;BB51,'No Eliminar'!$P$3:$Q$27,2,FALSE),"")</f>
        <v>#VALUE!</v>
      </c>
      <c r="BD51" s="96"/>
      <c r="BE51" s="171"/>
      <c r="BF51" s="171"/>
      <c r="BG51" s="171"/>
      <c r="BH51" s="171"/>
      <c r="BI51" s="171"/>
      <c r="BJ51" s="176"/>
    </row>
    <row r="52" spans="2:62" ht="86.25" thickBot="1" x14ac:dyDescent="0.35">
      <c r="B52" s="68"/>
      <c r="C52" s="179" t="e">
        <f>VLOOKUP(B52,'No Eliminar'!B$3:D$18,2,FALSE)</f>
        <v>#N/A</v>
      </c>
      <c r="D52" s="179" t="e">
        <f>VLOOKUP(B52,'No Eliminar'!B$3:E$18,4,FALSE)</f>
        <v>#N/A</v>
      </c>
      <c r="E52" s="68"/>
      <c r="F52" s="149"/>
      <c r="G52" s="175"/>
      <c r="H52" s="187" t="s">
        <v>368</v>
      </c>
      <c r="I52" s="69"/>
      <c r="J52" s="88"/>
      <c r="K52" s="88"/>
      <c r="L52" s="68"/>
      <c r="M52" s="163"/>
      <c r="N52" s="89" t="str">
        <f t="shared" si="4"/>
        <v>;</v>
      </c>
      <c r="O52" s="90" t="str">
        <f t="shared" si="32"/>
        <v/>
      </c>
      <c r="P52" s="91"/>
      <c r="Q52" s="91"/>
      <c r="R52" s="91"/>
      <c r="S52" s="91"/>
      <c r="T52" s="91"/>
      <c r="U52" s="91"/>
      <c r="V52" s="91"/>
      <c r="W52" s="91"/>
      <c r="X52" s="91"/>
      <c r="Y52" s="91"/>
      <c r="Z52" s="91"/>
      <c r="AA52" s="91"/>
      <c r="AB52" s="91"/>
      <c r="AC52" s="91"/>
      <c r="AD52" s="91"/>
      <c r="AE52" s="91"/>
      <c r="AF52" s="91"/>
      <c r="AG52" s="91"/>
      <c r="AH52" s="91"/>
      <c r="AI52" s="62">
        <f t="shared" si="33"/>
        <v>0</v>
      </c>
      <c r="AJ52" s="81" t="str">
        <f t="shared" si="34"/>
        <v>Moderado</v>
      </c>
      <c r="AK52" s="80">
        <f t="shared" si="35"/>
        <v>0.6</v>
      </c>
      <c r="AL52" s="76" t="e">
        <f>IF(AND(N52&lt;&gt;"",AJ52&lt;&gt;""),VLOOKUP(N52&amp;AJ52,'No Eliminar'!$P$3:$Q$27,2,FALSE),"")</f>
        <v>#N/A</v>
      </c>
      <c r="AM52" s="140"/>
      <c r="AN52" s="171"/>
      <c r="AO52" s="171"/>
      <c r="AP52" s="95" t="str">
        <f t="shared" si="14"/>
        <v>Impacto</v>
      </c>
      <c r="AQ52" s="96"/>
      <c r="AR52" s="146" t="str">
        <f t="shared" si="15"/>
        <v/>
      </c>
      <c r="AS52" s="96"/>
      <c r="AT52" s="94" t="str">
        <f t="shared" si="16"/>
        <v/>
      </c>
      <c r="AU52" s="97" t="e">
        <f t="shared" si="17"/>
        <v>#VALUE!</v>
      </c>
      <c r="AV52" s="96"/>
      <c r="AW52" s="96"/>
      <c r="AX52" s="96"/>
      <c r="AY52" s="97" t="str">
        <f t="shared" si="37"/>
        <v/>
      </c>
      <c r="AZ52" s="98" t="str">
        <f t="shared" si="18"/>
        <v>Muy Alta</v>
      </c>
      <c r="BA52" s="97" t="e">
        <f t="shared" si="36"/>
        <v>#VALUE!</v>
      </c>
      <c r="BB52" s="98" t="e">
        <f t="shared" si="19"/>
        <v>#VALUE!</v>
      </c>
      <c r="BC52" s="74" t="e">
        <f>IF(AND(AZ52&lt;&gt;"",BB52&lt;&gt;""),VLOOKUP(AZ52&amp;BB52,'No Eliminar'!$P$3:$Q$27,2,FALSE),"")</f>
        <v>#VALUE!</v>
      </c>
      <c r="BD52" s="96"/>
      <c r="BE52" s="171"/>
      <c r="BF52" s="171"/>
      <c r="BG52" s="171"/>
      <c r="BH52" s="171"/>
      <c r="BI52" s="171"/>
      <c r="BJ52" s="176"/>
    </row>
    <row r="53" spans="2:62" ht="86.25" thickBot="1" x14ac:dyDescent="0.35">
      <c r="B53" s="68"/>
      <c r="C53" s="179" t="e">
        <f>VLOOKUP(B53,'No Eliminar'!B$3:D$18,2,FALSE)</f>
        <v>#N/A</v>
      </c>
      <c r="D53" s="179" t="e">
        <f>VLOOKUP(B53,'No Eliminar'!B$3:E$18,4,FALSE)</f>
        <v>#N/A</v>
      </c>
      <c r="E53" s="68"/>
      <c r="F53" s="149"/>
      <c r="G53" s="175"/>
      <c r="H53" s="187" t="s">
        <v>368</v>
      </c>
      <c r="I53" s="69"/>
      <c r="J53" s="88"/>
      <c r="K53" s="88"/>
      <c r="L53" s="68"/>
      <c r="M53" s="163"/>
      <c r="N53" s="89" t="str">
        <f t="shared" si="4"/>
        <v>;</v>
      </c>
      <c r="O53" s="90" t="str">
        <f t="shared" si="32"/>
        <v/>
      </c>
      <c r="P53" s="91"/>
      <c r="Q53" s="91"/>
      <c r="R53" s="91"/>
      <c r="S53" s="91"/>
      <c r="T53" s="91"/>
      <c r="U53" s="91"/>
      <c r="V53" s="91"/>
      <c r="W53" s="91"/>
      <c r="X53" s="91"/>
      <c r="Y53" s="91"/>
      <c r="Z53" s="91"/>
      <c r="AA53" s="91"/>
      <c r="AB53" s="91"/>
      <c r="AC53" s="91"/>
      <c r="AD53" s="91"/>
      <c r="AE53" s="91"/>
      <c r="AF53" s="91"/>
      <c r="AG53" s="91"/>
      <c r="AH53" s="91"/>
      <c r="AI53" s="62">
        <f t="shared" si="33"/>
        <v>0</v>
      </c>
      <c r="AJ53" s="81" t="str">
        <f t="shared" si="34"/>
        <v>Moderado</v>
      </c>
      <c r="AK53" s="80">
        <f t="shared" si="35"/>
        <v>0.6</v>
      </c>
      <c r="AL53" s="76" t="e">
        <f>IF(AND(N53&lt;&gt;"",AJ53&lt;&gt;""),VLOOKUP(N53&amp;AJ53,'No Eliminar'!$P$3:$Q$27,2,FALSE),"")</f>
        <v>#N/A</v>
      </c>
      <c r="AM53" s="140"/>
      <c r="AN53" s="171"/>
      <c r="AO53" s="171"/>
      <c r="AP53" s="95" t="str">
        <f t="shared" si="14"/>
        <v>Impacto</v>
      </c>
      <c r="AQ53" s="96"/>
      <c r="AR53" s="146" t="str">
        <f t="shared" si="15"/>
        <v/>
      </c>
      <c r="AS53" s="96"/>
      <c r="AT53" s="94" t="str">
        <f t="shared" si="16"/>
        <v/>
      </c>
      <c r="AU53" s="97" t="e">
        <f t="shared" si="17"/>
        <v>#VALUE!</v>
      </c>
      <c r="AV53" s="96"/>
      <c r="AW53" s="96"/>
      <c r="AX53" s="96"/>
      <c r="AY53" s="97" t="str">
        <f t="shared" si="37"/>
        <v/>
      </c>
      <c r="AZ53" s="98" t="str">
        <f t="shared" si="18"/>
        <v>Muy Alta</v>
      </c>
      <c r="BA53" s="97" t="e">
        <f t="shared" si="36"/>
        <v>#VALUE!</v>
      </c>
      <c r="BB53" s="98" t="e">
        <f t="shared" si="19"/>
        <v>#VALUE!</v>
      </c>
      <c r="BC53" s="74" t="e">
        <f>IF(AND(AZ53&lt;&gt;"",BB53&lt;&gt;""),VLOOKUP(AZ53&amp;BB53,'No Eliminar'!$P$3:$Q$27,2,FALSE),"")</f>
        <v>#VALUE!</v>
      </c>
      <c r="BD53" s="96"/>
      <c r="BE53" s="171"/>
      <c r="BF53" s="171"/>
      <c r="BG53" s="171"/>
      <c r="BH53" s="171"/>
      <c r="BI53" s="171"/>
      <c r="BJ53" s="176"/>
    </row>
    <row r="54" spans="2:62" ht="86.25" thickBot="1" x14ac:dyDescent="0.35">
      <c r="B54" s="68"/>
      <c r="C54" s="179" t="e">
        <f>VLOOKUP(B54,'No Eliminar'!B$3:D$18,2,FALSE)</f>
        <v>#N/A</v>
      </c>
      <c r="D54" s="179" t="e">
        <f>VLOOKUP(B54,'No Eliminar'!B$3:E$18,4,FALSE)</f>
        <v>#N/A</v>
      </c>
      <c r="E54" s="68"/>
      <c r="F54" s="149"/>
      <c r="G54" s="175"/>
      <c r="H54" s="187" t="s">
        <v>368</v>
      </c>
      <c r="I54" s="69"/>
      <c r="J54" s="88"/>
      <c r="K54" s="88"/>
      <c r="L54" s="68"/>
      <c r="M54" s="163"/>
      <c r="N54" s="89" t="str">
        <f t="shared" si="4"/>
        <v>;</v>
      </c>
      <c r="O54" s="90" t="str">
        <f t="shared" si="32"/>
        <v/>
      </c>
      <c r="P54" s="91"/>
      <c r="Q54" s="91"/>
      <c r="R54" s="91"/>
      <c r="S54" s="91"/>
      <c r="T54" s="91"/>
      <c r="U54" s="91"/>
      <c r="V54" s="91"/>
      <c r="W54" s="91"/>
      <c r="X54" s="91"/>
      <c r="Y54" s="91"/>
      <c r="Z54" s="91"/>
      <c r="AA54" s="91"/>
      <c r="AB54" s="91"/>
      <c r="AC54" s="91"/>
      <c r="AD54" s="91"/>
      <c r="AE54" s="91"/>
      <c r="AF54" s="91"/>
      <c r="AG54" s="91"/>
      <c r="AH54" s="91"/>
      <c r="AI54" s="62">
        <f t="shared" si="33"/>
        <v>0</v>
      </c>
      <c r="AJ54" s="81" t="str">
        <f t="shared" si="34"/>
        <v>Moderado</v>
      </c>
      <c r="AK54" s="80">
        <f t="shared" si="35"/>
        <v>0.6</v>
      </c>
      <c r="AL54" s="76" t="e">
        <f>IF(AND(N54&lt;&gt;"",AJ54&lt;&gt;""),VLOOKUP(N54&amp;AJ54,'No Eliminar'!$P$3:$Q$27,2,FALSE),"")</f>
        <v>#N/A</v>
      </c>
      <c r="AM54" s="140"/>
      <c r="AN54" s="171"/>
      <c r="AO54" s="171"/>
      <c r="AP54" s="95" t="str">
        <f t="shared" si="14"/>
        <v>Impacto</v>
      </c>
      <c r="AQ54" s="96"/>
      <c r="AR54" s="146" t="str">
        <f t="shared" si="15"/>
        <v/>
      </c>
      <c r="AS54" s="96"/>
      <c r="AT54" s="94" t="str">
        <f t="shared" si="16"/>
        <v/>
      </c>
      <c r="AU54" s="97" t="e">
        <f t="shared" si="17"/>
        <v>#VALUE!</v>
      </c>
      <c r="AV54" s="96"/>
      <c r="AW54" s="96"/>
      <c r="AX54" s="96"/>
      <c r="AY54" s="97" t="str">
        <f t="shared" si="37"/>
        <v/>
      </c>
      <c r="AZ54" s="98" t="str">
        <f t="shared" si="18"/>
        <v>Muy Alta</v>
      </c>
      <c r="BA54" s="97" t="e">
        <f t="shared" si="36"/>
        <v>#VALUE!</v>
      </c>
      <c r="BB54" s="98" t="e">
        <f t="shared" si="19"/>
        <v>#VALUE!</v>
      </c>
      <c r="BC54" s="74" t="e">
        <f>IF(AND(AZ54&lt;&gt;"",BB54&lt;&gt;""),VLOOKUP(AZ54&amp;BB54,'No Eliminar'!$P$3:$Q$27,2,FALSE),"")</f>
        <v>#VALUE!</v>
      </c>
      <c r="BD54" s="96"/>
      <c r="BE54" s="171"/>
      <c r="BF54" s="171"/>
      <c r="BG54" s="171"/>
      <c r="BH54" s="171"/>
      <c r="BI54" s="171"/>
      <c r="BJ54" s="176"/>
    </row>
    <row r="55" spans="2:62" ht="86.25" thickBot="1" x14ac:dyDescent="0.35">
      <c r="B55" s="68"/>
      <c r="C55" s="179" t="e">
        <f>VLOOKUP(B55,'No Eliminar'!B$3:D$18,2,FALSE)</f>
        <v>#N/A</v>
      </c>
      <c r="D55" s="179" t="e">
        <f>VLOOKUP(B55,'No Eliminar'!B$3:E$18,4,FALSE)</f>
        <v>#N/A</v>
      </c>
      <c r="E55" s="68"/>
      <c r="F55" s="149"/>
      <c r="G55" s="175"/>
      <c r="H55" s="187" t="s">
        <v>368</v>
      </c>
      <c r="I55" s="69"/>
      <c r="J55" s="88"/>
      <c r="K55" s="88"/>
      <c r="L55" s="68"/>
      <c r="M55" s="163"/>
      <c r="N55" s="89" t="str">
        <f t="shared" si="4"/>
        <v>;</v>
      </c>
      <c r="O55" s="90" t="str">
        <f t="shared" si="32"/>
        <v/>
      </c>
      <c r="P55" s="91"/>
      <c r="Q55" s="91"/>
      <c r="R55" s="91"/>
      <c r="S55" s="91"/>
      <c r="T55" s="91"/>
      <c r="U55" s="91"/>
      <c r="V55" s="91"/>
      <c r="W55" s="91"/>
      <c r="X55" s="91"/>
      <c r="Y55" s="91"/>
      <c r="Z55" s="91"/>
      <c r="AA55" s="91"/>
      <c r="AB55" s="91"/>
      <c r="AC55" s="91"/>
      <c r="AD55" s="91"/>
      <c r="AE55" s="91"/>
      <c r="AF55" s="91"/>
      <c r="AG55" s="91"/>
      <c r="AH55" s="91"/>
      <c r="AI55" s="62">
        <f t="shared" si="33"/>
        <v>0</v>
      </c>
      <c r="AJ55" s="81" t="str">
        <f t="shared" si="34"/>
        <v>Moderado</v>
      </c>
      <c r="AK55" s="80">
        <f t="shared" si="35"/>
        <v>0.6</v>
      </c>
      <c r="AL55" s="76" t="e">
        <f>IF(AND(N55&lt;&gt;"",AJ55&lt;&gt;""),VLOOKUP(N55&amp;AJ55,'No Eliminar'!$P$3:$Q$27,2,FALSE),"")</f>
        <v>#N/A</v>
      </c>
      <c r="AM55" s="140"/>
      <c r="AN55" s="171"/>
      <c r="AO55" s="171"/>
      <c r="AP55" s="95" t="str">
        <f t="shared" si="14"/>
        <v>Impacto</v>
      </c>
      <c r="AQ55" s="96"/>
      <c r="AR55" s="146" t="str">
        <f t="shared" si="15"/>
        <v/>
      </c>
      <c r="AS55" s="96"/>
      <c r="AT55" s="94" t="str">
        <f t="shared" si="16"/>
        <v/>
      </c>
      <c r="AU55" s="97" t="e">
        <f t="shared" si="17"/>
        <v>#VALUE!</v>
      </c>
      <c r="AV55" s="96"/>
      <c r="AW55" s="96"/>
      <c r="AX55" s="96"/>
      <c r="AY55" s="97" t="str">
        <f t="shared" si="37"/>
        <v/>
      </c>
      <c r="AZ55" s="98" t="str">
        <f t="shared" si="18"/>
        <v>Muy Alta</v>
      </c>
      <c r="BA55" s="97" t="e">
        <f t="shared" si="36"/>
        <v>#VALUE!</v>
      </c>
      <c r="BB55" s="98" t="e">
        <f t="shared" si="19"/>
        <v>#VALUE!</v>
      </c>
      <c r="BC55" s="74" t="e">
        <f>IF(AND(AZ55&lt;&gt;"",BB55&lt;&gt;""),VLOOKUP(AZ55&amp;BB55,'No Eliminar'!$P$3:$Q$27,2,FALSE),"")</f>
        <v>#VALUE!</v>
      </c>
      <c r="BD55" s="96"/>
      <c r="BE55" s="171"/>
      <c r="BF55" s="171"/>
      <c r="BG55" s="171"/>
      <c r="BH55" s="171"/>
      <c r="BI55" s="171"/>
      <c r="BJ55" s="176"/>
    </row>
    <row r="56" spans="2:62" ht="86.25" thickBot="1" x14ac:dyDescent="0.35">
      <c r="B56" s="68"/>
      <c r="C56" s="179" t="e">
        <f>VLOOKUP(B56,'No Eliminar'!B$3:D$18,2,FALSE)</f>
        <v>#N/A</v>
      </c>
      <c r="D56" s="179" t="e">
        <f>VLOOKUP(B56,'No Eliminar'!B$3:E$18,4,FALSE)</f>
        <v>#N/A</v>
      </c>
      <c r="E56" s="68"/>
      <c r="F56" s="149"/>
      <c r="G56" s="175"/>
      <c r="H56" s="187" t="s">
        <v>368</v>
      </c>
      <c r="I56" s="69"/>
      <c r="J56" s="88"/>
      <c r="K56" s="88"/>
      <c r="L56" s="68"/>
      <c r="M56" s="163"/>
      <c r="N56" s="89" t="str">
        <f t="shared" si="4"/>
        <v>;</v>
      </c>
      <c r="O56" s="90" t="str">
        <f t="shared" si="32"/>
        <v/>
      </c>
      <c r="P56" s="91"/>
      <c r="Q56" s="91"/>
      <c r="R56" s="91"/>
      <c r="S56" s="91"/>
      <c r="T56" s="91"/>
      <c r="U56" s="91"/>
      <c r="V56" s="91"/>
      <c r="W56" s="91"/>
      <c r="X56" s="91"/>
      <c r="Y56" s="91"/>
      <c r="Z56" s="91"/>
      <c r="AA56" s="91"/>
      <c r="AB56" s="91"/>
      <c r="AC56" s="91"/>
      <c r="AD56" s="91"/>
      <c r="AE56" s="91"/>
      <c r="AF56" s="91"/>
      <c r="AG56" s="91"/>
      <c r="AH56" s="91"/>
      <c r="AI56" s="62">
        <f t="shared" si="33"/>
        <v>0</v>
      </c>
      <c r="AJ56" s="81" t="str">
        <f t="shared" si="34"/>
        <v>Moderado</v>
      </c>
      <c r="AK56" s="80">
        <f t="shared" si="35"/>
        <v>0.6</v>
      </c>
      <c r="AL56" s="76" t="e">
        <f>IF(AND(N56&lt;&gt;"",AJ56&lt;&gt;""),VLOOKUP(N56&amp;AJ56,'No Eliminar'!$P$3:$Q$27,2,FALSE),"")</f>
        <v>#N/A</v>
      </c>
      <c r="AM56" s="140"/>
      <c r="AN56" s="171"/>
      <c r="AO56" s="171"/>
      <c r="AP56" s="95" t="str">
        <f t="shared" si="14"/>
        <v>Impacto</v>
      </c>
      <c r="AQ56" s="96"/>
      <c r="AR56" s="146" t="str">
        <f t="shared" si="15"/>
        <v/>
      </c>
      <c r="AS56" s="96"/>
      <c r="AT56" s="94" t="str">
        <f t="shared" si="16"/>
        <v/>
      </c>
      <c r="AU56" s="97" t="e">
        <f t="shared" si="17"/>
        <v>#VALUE!</v>
      </c>
      <c r="AV56" s="96"/>
      <c r="AW56" s="96"/>
      <c r="AX56" s="96"/>
      <c r="AY56" s="97" t="str">
        <f t="shared" si="37"/>
        <v/>
      </c>
      <c r="AZ56" s="98" t="str">
        <f t="shared" si="18"/>
        <v>Muy Alta</v>
      </c>
      <c r="BA56" s="97" t="e">
        <f t="shared" si="36"/>
        <v>#VALUE!</v>
      </c>
      <c r="BB56" s="98" t="e">
        <f t="shared" si="19"/>
        <v>#VALUE!</v>
      </c>
      <c r="BC56" s="74" t="e">
        <f>IF(AND(AZ56&lt;&gt;"",BB56&lt;&gt;""),VLOOKUP(AZ56&amp;BB56,'No Eliminar'!$P$3:$Q$27,2,FALSE),"")</f>
        <v>#VALUE!</v>
      </c>
      <c r="BD56" s="96"/>
      <c r="BE56" s="171"/>
      <c r="BF56" s="171"/>
      <c r="BG56" s="171"/>
      <c r="BH56" s="171"/>
      <c r="BI56" s="171"/>
      <c r="BJ56" s="176"/>
    </row>
    <row r="57" spans="2:62" ht="86.25" thickBot="1" x14ac:dyDescent="0.35">
      <c r="B57" s="68"/>
      <c r="C57" s="179" t="e">
        <f>VLOOKUP(B57,'No Eliminar'!B$3:D$18,2,FALSE)</f>
        <v>#N/A</v>
      </c>
      <c r="D57" s="179" t="e">
        <f>VLOOKUP(B57,'No Eliminar'!B$3:E$18,4,FALSE)</f>
        <v>#N/A</v>
      </c>
      <c r="E57" s="68"/>
      <c r="F57" s="149"/>
      <c r="G57" s="175"/>
      <c r="H57" s="187" t="s">
        <v>368</v>
      </c>
      <c r="I57" s="69"/>
      <c r="J57" s="88"/>
      <c r="K57" s="88"/>
      <c r="L57" s="68"/>
      <c r="M57" s="163"/>
      <c r="N57" s="89" t="str">
        <f t="shared" si="4"/>
        <v>;</v>
      </c>
      <c r="O57" s="90" t="str">
        <f t="shared" si="32"/>
        <v/>
      </c>
      <c r="P57" s="91"/>
      <c r="Q57" s="91"/>
      <c r="R57" s="91"/>
      <c r="S57" s="91"/>
      <c r="T57" s="91"/>
      <c r="U57" s="91"/>
      <c r="V57" s="91"/>
      <c r="W57" s="91"/>
      <c r="X57" s="91"/>
      <c r="Y57" s="91"/>
      <c r="Z57" s="91"/>
      <c r="AA57" s="91"/>
      <c r="AB57" s="91"/>
      <c r="AC57" s="91"/>
      <c r="AD57" s="91"/>
      <c r="AE57" s="91"/>
      <c r="AF57" s="91"/>
      <c r="AG57" s="91"/>
      <c r="AH57" s="91"/>
      <c r="AI57" s="62">
        <f t="shared" si="33"/>
        <v>0</v>
      </c>
      <c r="AJ57" s="81" t="str">
        <f t="shared" si="34"/>
        <v>Moderado</v>
      </c>
      <c r="AK57" s="80">
        <f t="shared" si="35"/>
        <v>0.6</v>
      </c>
      <c r="AL57" s="76" t="e">
        <f>IF(AND(N57&lt;&gt;"",AJ57&lt;&gt;""),VLOOKUP(N57&amp;AJ57,'No Eliminar'!$P$3:$Q$27,2,FALSE),"")</f>
        <v>#N/A</v>
      </c>
      <c r="AM57" s="140"/>
      <c r="AN57" s="171"/>
      <c r="AO57" s="171"/>
      <c r="AP57" s="95" t="str">
        <f t="shared" si="14"/>
        <v>Impacto</v>
      </c>
      <c r="AQ57" s="96"/>
      <c r="AR57" s="146" t="str">
        <f t="shared" si="15"/>
        <v/>
      </c>
      <c r="AS57" s="96"/>
      <c r="AT57" s="94" t="str">
        <f t="shared" si="16"/>
        <v/>
      </c>
      <c r="AU57" s="97" t="e">
        <f t="shared" si="17"/>
        <v>#VALUE!</v>
      </c>
      <c r="AV57" s="96"/>
      <c r="AW57" s="96"/>
      <c r="AX57" s="96"/>
      <c r="AY57" s="97" t="str">
        <f t="shared" si="37"/>
        <v/>
      </c>
      <c r="AZ57" s="98" t="str">
        <f t="shared" si="18"/>
        <v>Muy Alta</v>
      </c>
      <c r="BA57" s="97" t="e">
        <f t="shared" si="36"/>
        <v>#VALUE!</v>
      </c>
      <c r="BB57" s="98" t="e">
        <f t="shared" si="19"/>
        <v>#VALUE!</v>
      </c>
      <c r="BC57" s="74" t="e">
        <f>IF(AND(AZ57&lt;&gt;"",BB57&lt;&gt;""),VLOOKUP(AZ57&amp;BB57,'No Eliminar'!$P$3:$Q$27,2,FALSE),"")</f>
        <v>#VALUE!</v>
      </c>
      <c r="BD57" s="96"/>
      <c r="BE57" s="171"/>
      <c r="BF57" s="171"/>
      <c r="BG57" s="171"/>
      <c r="BH57" s="171"/>
      <c r="BI57" s="171"/>
      <c r="BJ57" s="176"/>
    </row>
    <row r="58" spans="2:62" ht="86.25" thickBot="1" x14ac:dyDescent="0.35">
      <c r="B58" s="68"/>
      <c r="C58" s="179" t="e">
        <f>VLOOKUP(B58,'No Eliminar'!B$3:D$18,2,FALSE)</f>
        <v>#N/A</v>
      </c>
      <c r="D58" s="179" t="e">
        <f>VLOOKUP(B58,'No Eliminar'!B$3:E$18,4,FALSE)</f>
        <v>#N/A</v>
      </c>
      <c r="E58" s="68"/>
      <c r="F58" s="149"/>
      <c r="G58" s="175"/>
      <c r="H58" s="187" t="s">
        <v>368</v>
      </c>
      <c r="I58" s="69"/>
      <c r="J58" s="88"/>
      <c r="K58" s="88"/>
      <c r="L58" s="68"/>
      <c r="M58" s="163"/>
      <c r="N58" s="89" t="str">
        <f t="shared" si="4"/>
        <v>;</v>
      </c>
      <c r="O58" s="90" t="str">
        <f t="shared" si="32"/>
        <v/>
      </c>
      <c r="P58" s="91"/>
      <c r="Q58" s="91"/>
      <c r="R58" s="91"/>
      <c r="S58" s="91"/>
      <c r="T58" s="91"/>
      <c r="U58" s="91"/>
      <c r="V58" s="91"/>
      <c r="W58" s="91"/>
      <c r="X58" s="91"/>
      <c r="Y58" s="91"/>
      <c r="Z58" s="91"/>
      <c r="AA58" s="91"/>
      <c r="AB58" s="91"/>
      <c r="AC58" s="91"/>
      <c r="AD58" s="91"/>
      <c r="AE58" s="91"/>
      <c r="AF58" s="91"/>
      <c r="AG58" s="91"/>
      <c r="AH58" s="91"/>
      <c r="AI58" s="62">
        <f t="shared" si="33"/>
        <v>0</v>
      </c>
      <c r="AJ58" s="81" t="str">
        <f t="shared" si="34"/>
        <v>Moderado</v>
      </c>
      <c r="AK58" s="80">
        <f t="shared" si="35"/>
        <v>0.6</v>
      </c>
      <c r="AL58" s="76" t="e">
        <f>IF(AND(N58&lt;&gt;"",AJ58&lt;&gt;""),VLOOKUP(N58&amp;AJ58,'No Eliminar'!$P$3:$Q$27,2,FALSE),"")</f>
        <v>#N/A</v>
      </c>
      <c r="AM58" s="140"/>
      <c r="AN58" s="171"/>
      <c r="AO58" s="171"/>
      <c r="AP58" s="95" t="str">
        <f t="shared" si="14"/>
        <v>Impacto</v>
      </c>
      <c r="AQ58" s="96"/>
      <c r="AR58" s="146" t="str">
        <f t="shared" si="15"/>
        <v/>
      </c>
      <c r="AS58" s="96"/>
      <c r="AT58" s="94" t="str">
        <f t="shared" si="16"/>
        <v/>
      </c>
      <c r="AU58" s="97" t="e">
        <f t="shared" si="17"/>
        <v>#VALUE!</v>
      </c>
      <c r="AV58" s="96"/>
      <c r="AW58" s="96"/>
      <c r="AX58" s="96"/>
      <c r="AY58" s="97" t="str">
        <f t="shared" si="37"/>
        <v/>
      </c>
      <c r="AZ58" s="98" t="str">
        <f t="shared" si="18"/>
        <v>Muy Alta</v>
      </c>
      <c r="BA58" s="97" t="e">
        <f t="shared" si="36"/>
        <v>#VALUE!</v>
      </c>
      <c r="BB58" s="98" t="e">
        <f t="shared" si="19"/>
        <v>#VALUE!</v>
      </c>
      <c r="BC58" s="74" t="e">
        <f>IF(AND(AZ58&lt;&gt;"",BB58&lt;&gt;""),VLOOKUP(AZ58&amp;BB58,'No Eliminar'!$P$3:$Q$27,2,FALSE),"")</f>
        <v>#VALUE!</v>
      </c>
      <c r="BD58" s="96"/>
      <c r="BE58" s="171"/>
      <c r="BF58" s="171"/>
      <c r="BG58" s="171"/>
      <c r="BH58" s="171"/>
      <c r="BI58" s="171"/>
      <c r="BJ58" s="176"/>
    </row>
    <row r="59" spans="2:62" ht="86.25" thickBot="1" x14ac:dyDescent="0.35">
      <c r="B59" s="68"/>
      <c r="C59" s="179" t="e">
        <f>VLOOKUP(B59,'No Eliminar'!B$3:D$18,2,FALSE)</f>
        <v>#N/A</v>
      </c>
      <c r="D59" s="179" t="e">
        <f>VLOOKUP(B59,'No Eliminar'!B$3:E$18,4,FALSE)</f>
        <v>#N/A</v>
      </c>
      <c r="E59" s="68"/>
      <c r="F59" s="149"/>
      <c r="G59" s="175"/>
      <c r="H59" s="187" t="s">
        <v>368</v>
      </c>
      <c r="I59" s="69"/>
      <c r="J59" s="88"/>
      <c r="K59" s="88"/>
      <c r="L59" s="68"/>
      <c r="M59" s="163"/>
      <c r="N59" s="89" t="str">
        <f t="shared" si="4"/>
        <v>;</v>
      </c>
      <c r="O59" s="90" t="str">
        <f t="shared" si="32"/>
        <v/>
      </c>
      <c r="P59" s="91"/>
      <c r="Q59" s="91"/>
      <c r="R59" s="91"/>
      <c r="S59" s="91"/>
      <c r="T59" s="91"/>
      <c r="U59" s="91"/>
      <c r="V59" s="91"/>
      <c r="W59" s="91"/>
      <c r="X59" s="91"/>
      <c r="Y59" s="91"/>
      <c r="Z59" s="91"/>
      <c r="AA59" s="91"/>
      <c r="AB59" s="91"/>
      <c r="AC59" s="91"/>
      <c r="AD59" s="91"/>
      <c r="AE59" s="91"/>
      <c r="AF59" s="91"/>
      <c r="AG59" s="91"/>
      <c r="AH59" s="91"/>
      <c r="AI59" s="62">
        <f t="shared" si="33"/>
        <v>0</v>
      </c>
      <c r="AJ59" s="81" t="str">
        <f t="shared" si="34"/>
        <v>Moderado</v>
      </c>
      <c r="AK59" s="80">
        <f t="shared" si="35"/>
        <v>0.6</v>
      </c>
      <c r="AL59" s="76" t="e">
        <f>IF(AND(N59&lt;&gt;"",AJ59&lt;&gt;""),VLOOKUP(N59&amp;AJ59,'No Eliminar'!$P$3:$Q$27,2,FALSE),"")</f>
        <v>#N/A</v>
      </c>
      <c r="AM59" s="140"/>
      <c r="AN59" s="171"/>
      <c r="AO59" s="171"/>
      <c r="AP59" s="95" t="str">
        <f t="shared" si="14"/>
        <v>Impacto</v>
      </c>
      <c r="AQ59" s="96"/>
      <c r="AR59" s="146" t="str">
        <f t="shared" si="15"/>
        <v/>
      </c>
      <c r="AS59" s="96"/>
      <c r="AT59" s="94" t="str">
        <f t="shared" si="16"/>
        <v/>
      </c>
      <c r="AU59" s="97" t="e">
        <f t="shared" si="17"/>
        <v>#VALUE!</v>
      </c>
      <c r="AV59" s="96"/>
      <c r="AW59" s="96"/>
      <c r="AX59" s="96"/>
      <c r="AY59" s="97" t="str">
        <f t="shared" si="37"/>
        <v/>
      </c>
      <c r="AZ59" s="98" t="str">
        <f t="shared" si="18"/>
        <v>Muy Alta</v>
      </c>
      <c r="BA59" s="97" t="e">
        <f t="shared" si="36"/>
        <v>#VALUE!</v>
      </c>
      <c r="BB59" s="98" t="e">
        <f t="shared" si="19"/>
        <v>#VALUE!</v>
      </c>
      <c r="BC59" s="74" t="e">
        <f>IF(AND(AZ59&lt;&gt;"",BB59&lt;&gt;""),VLOOKUP(AZ59&amp;BB59,'No Eliminar'!$P$3:$Q$27,2,FALSE),"")</f>
        <v>#VALUE!</v>
      </c>
      <c r="BD59" s="96"/>
      <c r="BE59" s="171"/>
      <c r="BF59" s="171"/>
      <c r="BG59" s="171"/>
      <c r="BH59" s="171"/>
      <c r="BI59" s="171"/>
      <c r="BJ59" s="176"/>
    </row>
    <row r="60" spans="2:62" ht="86.25" thickBot="1" x14ac:dyDescent="0.35">
      <c r="B60" s="68"/>
      <c r="C60" s="179" t="e">
        <f>VLOOKUP(B60,'No Eliminar'!B$3:D$18,2,FALSE)</f>
        <v>#N/A</v>
      </c>
      <c r="D60" s="179" t="e">
        <f>VLOOKUP(B60,'No Eliminar'!B$3:E$18,4,FALSE)</f>
        <v>#N/A</v>
      </c>
      <c r="E60" s="68"/>
      <c r="F60" s="149"/>
      <c r="G60" s="175"/>
      <c r="H60" s="187" t="s">
        <v>368</v>
      </c>
      <c r="I60" s="69"/>
      <c r="J60" s="88"/>
      <c r="K60" s="88"/>
      <c r="L60" s="68"/>
      <c r="M60" s="163"/>
      <c r="N60" s="89" t="str">
        <f t="shared" si="4"/>
        <v>;</v>
      </c>
      <c r="O60" s="90" t="str">
        <f t="shared" si="32"/>
        <v/>
      </c>
      <c r="P60" s="91"/>
      <c r="Q60" s="91"/>
      <c r="R60" s="91"/>
      <c r="S60" s="91"/>
      <c r="T60" s="91"/>
      <c r="U60" s="91"/>
      <c r="V60" s="91"/>
      <c r="W60" s="91"/>
      <c r="X60" s="91"/>
      <c r="Y60" s="91"/>
      <c r="Z60" s="91"/>
      <c r="AA60" s="91"/>
      <c r="AB60" s="91"/>
      <c r="AC60" s="91"/>
      <c r="AD60" s="91"/>
      <c r="AE60" s="91"/>
      <c r="AF60" s="91"/>
      <c r="AG60" s="91"/>
      <c r="AH60" s="91"/>
      <c r="AI60" s="62">
        <f t="shared" si="33"/>
        <v>0</v>
      </c>
      <c r="AJ60" s="81" t="str">
        <f t="shared" si="34"/>
        <v>Moderado</v>
      </c>
      <c r="AK60" s="80">
        <f t="shared" si="35"/>
        <v>0.6</v>
      </c>
      <c r="AL60" s="76" t="e">
        <f>IF(AND(N60&lt;&gt;"",AJ60&lt;&gt;""),VLOOKUP(N60&amp;AJ60,'No Eliminar'!$P$3:$Q$27,2,FALSE),"")</f>
        <v>#N/A</v>
      </c>
      <c r="AM60" s="140"/>
      <c r="AN60" s="171"/>
      <c r="AO60" s="171"/>
      <c r="AP60" s="95" t="str">
        <f t="shared" si="14"/>
        <v>Impacto</v>
      </c>
      <c r="AQ60" s="96"/>
      <c r="AR60" s="146" t="str">
        <f t="shared" si="15"/>
        <v/>
      </c>
      <c r="AS60" s="96"/>
      <c r="AT60" s="94" t="str">
        <f t="shared" si="16"/>
        <v/>
      </c>
      <c r="AU60" s="97" t="e">
        <f t="shared" si="17"/>
        <v>#VALUE!</v>
      </c>
      <c r="AV60" s="96"/>
      <c r="AW60" s="96"/>
      <c r="AX60" s="96"/>
      <c r="AY60" s="97" t="str">
        <f t="shared" si="37"/>
        <v/>
      </c>
      <c r="AZ60" s="98" t="str">
        <f t="shared" si="18"/>
        <v>Muy Alta</v>
      </c>
      <c r="BA60" s="97" t="e">
        <f t="shared" si="36"/>
        <v>#VALUE!</v>
      </c>
      <c r="BB60" s="98" t="e">
        <f t="shared" si="19"/>
        <v>#VALUE!</v>
      </c>
      <c r="BC60" s="74" t="e">
        <f>IF(AND(AZ60&lt;&gt;"",BB60&lt;&gt;""),VLOOKUP(AZ60&amp;BB60,'No Eliminar'!$P$3:$Q$27,2,FALSE),"")</f>
        <v>#VALUE!</v>
      </c>
      <c r="BD60" s="96"/>
      <c r="BE60" s="171"/>
      <c r="BF60" s="171"/>
      <c r="BG60" s="171"/>
      <c r="BH60" s="171"/>
      <c r="BI60" s="171"/>
      <c r="BJ60" s="176"/>
    </row>
    <row r="61" spans="2:62" ht="86.25" thickBot="1" x14ac:dyDescent="0.35">
      <c r="B61" s="68"/>
      <c r="C61" s="179" t="e">
        <f>VLOOKUP(B61,'No Eliminar'!B$3:D$18,2,FALSE)</f>
        <v>#N/A</v>
      </c>
      <c r="D61" s="179" t="e">
        <f>VLOOKUP(B61,'No Eliminar'!B$3:E$18,4,FALSE)</f>
        <v>#N/A</v>
      </c>
      <c r="E61" s="68"/>
      <c r="F61" s="149"/>
      <c r="G61" s="175"/>
      <c r="H61" s="187" t="s">
        <v>368</v>
      </c>
      <c r="I61" s="69"/>
      <c r="J61" s="88"/>
      <c r="K61" s="88"/>
      <c r="L61" s="68"/>
      <c r="M61" s="163"/>
      <c r="N61" s="89" t="str">
        <f t="shared" si="4"/>
        <v>;</v>
      </c>
      <c r="O61" s="90" t="str">
        <f t="shared" si="32"/>
        <v/>
      </c>
      <c r="P61" s="91"/>
      <c r="Q61" s="91"/>
      <c r="R61" s="91"/>
      <c r="S61" s="91"/>
      <c r="T61" s="91"/>
      <c r="U61" s="91"/>
      <c r="V61" s="91"/>
      <c r="W61" s="91"/>
      <c r="X61" s="91"/>
      <c r="Y61" s="91"/>
      <c r="Z61" s="91"/>
      <c r="AA61" s="91"/>
      <c r="AB61" s="91"/>
      <c r="AC61" s="91"/>
      <c r="AD61" s="91"/>
      <c r="AE61" s="91"/>
      <c r="AF61" s="91"/>
      <c r="AG61" s="91"/>
      <c r="AH61" s="91"/>
      <c r="AI61" s="62">
        <f t="shared" si="33"/>
        <v>0</v>
      </c>
      <c r="AJ61" s="81" t="str">
        <f t="shared" si="34"/>
        <v>Moderado</v>
      </c>
      <c r="AK61" s="80">
        <f t="shared" si="35"/>
        <v>0.6</v>
      </c>
      <c r="AL61" s="76" t="e">
        <f>IF(AND(N61&lt;&gt;"",AJ61&lt;&gt;""),VLOOKUP(N61&amp;AJ61,'No Eliminar'!$P$3:$Q$27,2,FALSE),"")</f>
        <v>#N/A</v>
      </c>
      <c r="AM61" s="140"/>
      <c r="AN61" s="171"/>
      <c r="AO61" s="171"/>
      <c r="AP61" s="95" t="str">
        <f t="shared" si="14"/>
        <v>Impacto</v>
      </c>
      <c r="AQ61" s="96"/>
      <c r="AR61" s="146" t="str">
        <f t="shared" si="15"/>
        <v/>
      </c>
      <c r="AS61" s="96"/>
      <c r="AT61" s="94" t="str">
        <f t="shared" si="16"/>
        <v/>
      </c>
      <c r="AU61" s="97" t="e">
        <f t="shared" si="17"/>
        <v>#VALUE!</v>
      </c>
      <c r="AV61" s="96"/>
      <c r="AW61" s="96"/>
      <c r="AX61" s="96"/>
      <c r="AY61" s="97" t="str">
        <f t="shared" si="37"/>
        <v/>
      </c>
      <c r="AZ61" s="98" t="str">
        <f t="shared" si="18"/>
        <v>Muy Alta</v>
      </c>
      <c r="BA61" s="97" t="e">
        <f t="shared" si="36"/>
        <v>#VALUE!</v>
      </c>
      <c r="BB61" s="98" t="e">
        <f t="shared" si="19"/>
        <v>#VALUE!</v>
      </c>
      <c r="BC61" s="74" t="e">
        <f>IF(AND(AZ61&lt;&gt;"",BB61&lt;&gt;""),VLOOKUP(AZ61&amp;BB61,'No Eliminar'!$P$3:$Q$27,2,FALSE),"")</f>
        <v>#VALUE!</v>
      </c>
      <c r="BD61" s="96"/>
      <c r="BE61" s="171"/>
      <c r="BF61" s="171"/>
      <c r="BG61" s="171"/>
      <c r="BH61" s="171"/>
      <c r="BI61" s="171"/>
      <c r="BJ61" s="176"/>
    </row>
    <row r="62" spans="2:62" ht="86.25" thickBot="1" x14ac:dyDescent="0.35">
      <c r="B62" s="68"/>
      <c r="C62" s="179" t="e">
        <f>VLOOKUP(B62,'No Eliminar'!B$3:D$18,2,FALSE)</f>
        <v>#N/A</v>
      </c>
      <c r="D62" s="179" t="e">
        <f>VLOOKUP(B62,'No Eliminar'!B$3:E$18,4,FALSE)</f>
        <v>#N/A</v>
      </c>
      <c r="E62" s="68"/>
      <c r="F62" s="149"/>
      <c r="G62" s="175"/>
      <c r="H62" s="187" t="s">
        <v>368</v>
      </c>
      <c r="I62" s="69"/>
      <c r="J62" s="88"/>
      <c r="K62" s="88"/>
      <c r="L62" s="68"/>
      <c r="M62" s="163"/>
      <c r="N62" s="89" t="str">
        <f t="shared" si="4"/>
        <v>;</v>
      </c>
      <c r="O62" s="90" t="str">
        <f t="shared" si="32"/>
        <v/>
      </c>
      <c r="P62" s="91"/>
      <c r="Q62" s="91"/>
      <c r="R62" s="91"/>
      <c r="S62" s="91"/>
      <c r="T62" s="91"/>
      <c r="U62" s="91"/>
      <c r="V62" s="91"/>
      <c r="W62" s="91"/>
      <c r="X62" s="91"/>
      <c r="Y62" s="91"/>
      <c r="Z62" s="91"/>
      <c r="AA62" s="91"/>
      <c r="AB62" s="91"/>
      <c r="AC62" s="91"/>
      <c r="AD62" s="91"/>
      <c r="AE62" s="91"/>
      <c r="AF62" s="91"/>
      <c r="AG62" s="91"/>
      <c r="AH62" s="91"/>
      <c r="AI62" s="62">
        <f t="shared" si="33"/>
        <v>0</v>
      </c>
      <c r="AJ62" s="81" t="str">
        <f t="shared" si="34"/>
        <v>Moderado</v>
      </c>
      <c r="AK62" s="80">
        <f t="shared" si="35"/>
        <v>0.6</v>
      </c>
      <c r="AL62" s="76" t="e">
        <f>IF(AND(N62&lt;&gt;"",AJ62&lt;&gt;""),VLOOKUP(N62&amp;AJ62,'No Eliminar'!$P$3:$Q$27,2,FALSE),"")</f>
        <v>#N/A</v>
      </c>
      <c r="AM62" s="140"/>
      <c r="AN62" s="171"/>
      <c r="AO62" s="171"/>
      <c r="AP62" s="95" t="str">
        <f t="shared" si="14"/>
        <v>Impacto</v>
      </c>
      <c r="AQ62" s="96"/>
      <c r="AR62" s="146" t="str">
        <f t="shared" si="15"/>
        <v/>
      </c>
      <c r="AS62" s="96"/>
      <c r="AT62" s="94" t="str">
        <f t="shared" si="16"/>
        <v/>
      </c>
      <c r="AU62" s="97" t="e">
        <f t="shared" si="17"/>
        <v>#VALUE!</v>
      </c>
      <c r="AV62" s="96"/>
      <c r="AW62" s="96"/>
      <c r="AX62" s="96"/>
      <c r="AY62" s="97" t="str">
        <f t="shared" si="37"/>
        <v/>
      </c>
      <c r="AZ62" s="98" t="str">
        <f t="shared" si="18"/>
        <v>Muy Alta</v>
      </c>
      <c r="BA62" s="97" t="e">
        <f t="shared" si="36"/>
        <v>#VALUE!</v>
      </c>
      <c r="BB62" s="98" t="e">
        <f t="shared" si="19"/>
        <v>#VALUE!</v>
      </c>
      <c r="BC62" s="74" t="e">
        <f>IF(AND(AZ62&lt;&gt;"",BB62&lt;&gt;""),VLOOKUP(AZ62&amp;BB62,'No Eliminar'!$P$3:$Q$27,2,FALSE),"")</f>
        <v>#VALUE!</v>
      </c>
      <c r="BD62" s="96"/>
      <c r="BE62" s="171"/>
      <c r="BF62" s="171"/>
      <c r="BG62" s="171"/>
      <c r="BH62" s="171"/>
      <c r="BI62" s="171"/>
      <c r="BJ62" s="176"/>
    </row>
    <row r="63" spans="2:62" ht="86.25" thickBot="1" x14ac:dyDescent="0.35">
      <c r="B63" s="68"/>
      <c r="C63" s="179" t="e">
        <f>VLOOKUP(B63,'No Eliminar'!B$3:D$18,2,FALSE)</f>
        <v>#N/A</v>
      </c>
      <c r="D63" s="179" t="e">
        <f>VLOOKUP(B63,'No Eliminar'!B$3:E$18,4,FALSE)</f>
        <v>#N/A</v>
      </c>
      <c r="E63" s="68"/>
      <c r="F63" s="149"/>
      <c r="G63" s="175"/>
      <c r="H63" s="187" t="s">
        <v>368</v>
      </c>
      <c r="I63" s="69"/>
      <c r="J63" s="88"/>
      <c r="K63" s="88"/>
      <c r="L63" s="68"/>
      <c r="M63" s="163"/>
      <c r="N63" s="89" t="str">
        <f t="shared" si="4"/>
        <v>;</v>
      </c>
      <c r="O63" s="90" t="str">
        <f t="shared" si="32"/>
        <v/>
      </c>
      <c r="P63" s="91"/>
      <c r="Q63" s="91"/>
      <c r="R63" s="91"/>
      <c r="S63" s="91"/>
      <c r="T63" s="91"/>
      <c r="U63" s="91"/>
      <c r="V63" s="91"/>
      <c r="W63" s="91"/>
      <c r="X63" s="91"/>
      <c r="Y63" s="91"/>
      <c r="Z63" s="91"/>
      <c r="AA63" s="91"/>
      <c r="AB63" s="91"/>
      <c r="AC63" s="91"/>
      <c r="AD63" s="91"/>
      <c r="AE63" s="91"/>
      <c r="AF63" s="91"/>
      <c r="AG63" s="91"/>
      <c r="AH63" s="91"/>
      <c r="AI63" s="62">
        <f t="shared" si="33"/>
        <v>0</v>
      </c>
      <c r="AJ63" s="81" t="str">
        <f t="shared" si="34"/>
        <v>Moderado</v>
      </c>
      <c r="AK63" s="80">
        <f t="shared" si="35"/>
        <v>0.6</v>
      </c>
      <c r="AL63" s="76" t="e">
        <f>IF(AND(N63&lt;&gt;"",AJ63&lt;&gt;""),VLOOKUP(N63&amp;AJ63,'No Eliminar'!$P$3:$Q$27,2,FALSE),"")</f>
        <v>#N/A</v>
      </c>
      <c r="AM63" s="140"/>
      <c r="AN63" s="171"/>
      <c r="AO63" s="171"/>
      <c r="AP63" s="95" t="str">
        <f t="shared" si="14"/>
        <v>Impacto</v>
      </c>
      <c r="AQ63" s="96"/>
      <c r="AR63" s="146" t="str">
        <f t="shared" si="15"/>
        <v/>
      </c>
      <c r="AS63" s="96"/>
      <c r="AT63" s="94" t="str">
        <f t="shared" si="16"/>
        <v/>
      </c>
      <c r="AU63" s="97" t="e">
        <f t="shared" si="17"/>
        <v>#VALUE!</v>
      </c>
      <c r="AV63" s="96"/>
      <c r="AW63" s="96"/>
      <c r="AX63" s="96"/>
      <c r="AY63" s="97" t="str">
        <f t="shared" si="37"/>
        <v/>
      </c>
      <c r="AZ63" s="98" t="str">
        <f t="shared" si="18"/>
        <v>Muy Alta</v>
      </c>
      <c r="BA63" s="97" t="e">
        <f t="shared" si="36"/>
        <v>#VALUE!</v>
      </c>
      <c r="BB63" s="98" t="e">
        <f t="shared" si="19"/>
        <v>#VALUE!</v>
      </c>
      <c r="BC63" s="74" t="e">
        <f>IF(AND(AZ63&lt;&gt;"",BB63&lt;&gt;""),VLOOKUP(AZ63&amp;BB63,'No Eliminar'!$P$3:$Q$27,2,FALSE),"")</f>
        <v>#VALUE!</v>
      </c>
      <c r="BD63" s="96"/>
      <c r="BE63" s="171"/>
      <c r="BF63" s="171"/>
      <c r="BG63" s="171"/>
      <c r="BH63" s="171"/>
      <c r="BI63" s="171"/>
      <c r="BJ63" s="176"/>
    </row>
    <row r="64" spans="2:62" ht="86.25" thickBot="1" x14ac:dyDescent="0.35">
      <c r="B64" s="68"/>
      <c r="C64" s="179" t="e">
        <f>VLOOKUP(B64,'No Eliminar'!B$3:D$18,2,FALSE)</f>
        <v>#N/A</v>
      </c>
      <c r="D64" s="179" t="e">
        <f>VLOOKUP(B64,'No Eliminar'!B$3:E$18,4,FALSE)</f>
        <v>#N/A</v>
      </c>
      <c r="E64" s="68"/>
      <c r="F64" s="149"/>
      <c r="G64" s="175"/>
      <c r="H64" s="187" t="s">
        <v>368</v>
      </c>
      <c r="I64" s="69"/>
      <c r="J64" s="88"/>
      <c r="K64" s="88"/>
      <c r="L64" s="68"/>
      <c r="M64" s="163"/>
      <c r="N64" s="89" t="str">
        <f t="shared" si="4"/>
        <v>;</v>
      </c>
      <c r="O64" s="90" t="str">
        <f t="shared" si="32"/>
        <v/>
      </c>
      <c r="P64" s="91"/>
      <c r="Q64" s="91"/>
      <c r="R64" s="91"/>
      <c r="S64" s="91"/>
      <c r="T64" s="91"/>
      <c r="U64" s="91"/>
      <c r="V64" s="91"/>
      <c r="W64" s="91"/>
      <c r="X64" s="91"/>
      <c r="Y64" s="91"/>
      <c r="Z64" s="91"/>
      <c r="AA64" s="91"/>
      <c r="AB64" s="91"/>
      <c r="AC64" s="91"/>
      <c r="AD64" s="91"/>
      <c r="AE64" s="91"/>
      <c r="AF64" s="91"/>
      <c r="AG64" s="91"/>
      <c r="AH64" s="91"/>
      <c r="AI64" s="62">
        <f t="shared" si="33"/>
        <v>0</v>
      </c>
      <c r="AJ64" s="81" t="str">
        <f t="shared" si="34"/>
        <v>Moderado</v>
      </c>
      <c r="AK64" s="80">
        <f t="shared" si="35"/>
        <v>0.6</v>
      </c>
      <c r="AL64" s="76" t="e">
        <f>IF(AND(N64&lt;&gt;"",AJ64&lt;&gt;""),VLOOKUP(N64&amp;AJ64,'No Eliminar'!$P$3:$Q$27,2,FALSE),"")</f>
        <v>#N/A</v>
      </c>
      <c r="AM64" s="140"/>
      <c r="AN64" s="171"/>
      <c r="AO64" s="171"/>
      <c r="AP64" s="95" t="str">
        <f t="shared" si="14"/>
        <v>Impacto</v>
      </c>
      <c r="AQ64" s="96"/>
      <c r="AR64" s="146" t="str">
        <f t="shared" si="15"/>
        <v/>
      </c>
      <c r="AS64" s="96"/>
      <c r="AT64" s="94" t="str">
        <f t="shared" si="16"/>
        <v/>
      </c>
      <c r="AU64" s="97" t="e">
        <f t="shared" si="17"/>
        <v>#VALUE!</v>
      </c>
      <c r="AV64" s="96"/>
      <c r="AW64" s="96"/>
      <c r="AX64" s="96"/>
      <c r="AY64" s="97" t="str">
        <f t="shared" si="37"/>
        <v/>
      </c>
      <c r="AZ64" s="98" t="str">
        <f t="shared" si="18"/>
        <v>Muy Alta</v>
      </c>
      <c r="BA64" s="97" t="e">
        <f t="shared" si="36"/>
        <v>#VALUE!</v>
      </c>
      <c r="BB64" s="98" t="e">
        <f t="shared" si="19"/>
        <v>#VALUE!</v>
      </c>
      <c r="BC64" s="74" t="e">
        <f>IF(AND(AZ64&lt;&gt;"",BB64&lt;&gt;""),VLOOKUP(AZ64&amp;BB64,'No Eliminar'!$P$3:$Q$27,2,FALSE),"")</f>
        <v>#VALUE!</v>
      </c>
      <c r="BD64" s="96"/>
      <c r="BE64" s="171"/>
      <c r="BF64" s="171"/>
      <c r="BG64" s="171"/>
      <c r="BH64" s="171"/>
      <c r="BI64" s="171"/>
      <c r="BJ64" s="176"/>
    </row>
    <row r="65" spans="2:62" ht="86.25" thickBot="1" x14ac:dyDescent="0.35">
      <c r="B65" s="68"/>
      <c r="C65" s="179" t="e">
        <f>VLOOKUP(B65,'No Eliminar'!B$3:D$18,2,FALSE)</f>
        <v>#N/A</v>
      </c>
      <c r="D65" s="179" t="e">
        <f>VLOOKUP(B65,'No Eliminar'!B$3:E$18,4,FALSE)</f>
        <v>#N/A</v>
      </c>
      <c r="E65" s="68"/>
      <c r="F65" s="149"/>
      <c r="G65" s="175"/>
      <c r="H65" s="187" t="s">
        <v>368</v>
      </c>
      <c r="I65" s="69"/>
      <c r="J65" s="88"/>
      <c r="K65" s="88"/>
      <c r="L65" s="68"/>
      <c r="M65" s="163"/>
      <c r="N65" s="89" t="str">
        <f t="shared" si="4"/>
        <v>;</v>
      </c>
      <c r="O65" s="90" t="str">
        <f t="shared" si="32"/>
        <v/>
      </c>
      <c r="P65" s="91"/>
      <c r="Q65" s="91"/>
      <c r="R65" s="91"/>
      <c r="S65" s="91"/>
      <c r="T65" s="91"/>
      <c r="U65" s="91"/>
      <c r="V65" s="91"/>
      <c r="W65" s="91"/>
      <c r="X65" s="91"/>
      <c r="Y65" s="91"/>
      <c r="Z65" s="91"/>
      <c r="AA65" s="91"/>
      <c r="AB65" s="91"/>
      <c r="AC65" s="91"/>
      <c r="AD65" s="91"/>
      <c r="AE65" s="91"/>
      <c r="AF65" s="91"/>
      <c r="AG65" s="91"/>
      <c r="AH65" s="91"/>
      <c r="AI65" s="62">
        <f t="shared" si="33"/>
        <v>0</v>
      </c>
      <c r="AJ65" s="81" t="str">
        <f t="shared" si="34"/>
        <v>Moderado</v>
      </c>
      <c r="AK65" s="80">
        <f t="shared" si="35"/>
        <v>0.6</v>
      </c>
      <c r="AL65" s="76" t="e">
        <f>IF(AND(N65&lt;&gt;"",AJ65&lt;&gt;""),VLOOKUP(N65&amp;AJ65,'No Eliminar'!$P$3:$Q$27,2,FALSE),"")</f>
        <v>#N/A</v>
      </c>
      <c r="AM65" s="140"/>
      <c r="AN65" s="171"/>
      <c r="AO65" s="171"/>
      <c r="AP65" s="95" t="str">
        <f t="shared" si="14"/>
        <v>Impacto</v>
      </c>
      <c r="AQ65" s="96"/>
      <c r="AR65" s="146" t="str">
        <f t="shared" si="15"/>
        <v/>
      </c>
      <c r="AS65" s="96"/>
      <c r="AT65" s="94" t="str">
        <f t="shared" si="16"/>
        <v/>
      </c>
      <c r="AU65" s="97" t="e">
        <f t="shared" si="17"/>
        <v>#VALUE!</v>
      </c>
      <c r="AV65" s="96"/>
      <c r="AW65" s="96"/>
      <c r="AX65" s="96"/>
      <c r="AY65" s="97" t="str">
        <f t="shared" si="37"/>
        <v/>
      </c>
      <c r="AZ65" s="98" t="str">
        <f t="shared" si="18"/>
        <v>Muy Alta</v>
      </c>
      <c r="BA65" s="97" t="e">
        <f t="shared" si="36"/>
        <v>#VALUE!</v>
      </c>
      <c r="BB65" s="98" t="e">
        <f t="shared" si="19"/>
        <v>#VALUE!</v>
      </c>
      <c r="BC65" s="74" t="e">
        <f>IF(AND(AZ65&lt;&gt;"",BB65&lt;&gt;""),VLOOKUP(AZ65&amp;BB65,'No Eliminar'!$P$3:$Q$27,2,FALSE),"")</f>
        <v>#VALUE!</v>
      </c>
      <c r="BD65" s="96"/>
      <c r="BE65" s="171"/>
      <c r="BF65" s="171"/>
      <c r="BG65" s="171"/>
      <c r="BH65" s="171"/>
      <c r="BI65" s="171"/>
      <c r="BJ65" s="176"/>
    </row>
    <row r="66" spans="2:62" ht="86.25" thickBot="1" x14ac:dyDescent="0.35">
      <c r="B66" s="68"/>
      <c r="C66" s="179" t="e">
        <f>VLOOKUP(B66,'No Eliminar'!B$3:D$18,2,FALSE)</f>
        <v>#N/A</v>
      </c>
      <c r="D66" s="179" t="e">
        <f>VLOOKUP(B66,'No Eliminar'!B$3:E$18,4,FALSE)</f>
        <v>#N/A</v>
      </c>
      <c r="E66" s="68"/>
      <c r="F66" s="149"/>
      <c r="G66" s="175"/>
      <c r="H66" s="187" t="s">
        <v>368</v>
      </c>
      <c r="I66" s="69"/>
      <c r="J66" s="88"/>
      <c r="K66" s="88"/>
      <c r="L66" s="68"/>
      <c r="M66" s="163"/>
      <c r="N66" s="89" t="str">
        <f t="shared" si="4"/>
        <v>;</v>
      </c>
      <c r="O66" s="90" t="str">
        <f t="shared" si="32"/>
        <v/>
      </c>
      <c r="P66" s="91"/>
      <c r="Q66" s="91"/>
      <c r="R66" s="91"/>
      <c r="S66" s="91"/>
      <c r="T66" s="91"/>
      <c r="U66" s="91"/>
      <c r="V66" s="91"/>
      <c r="W66" s="91"/>
      <c r="X66" s="91"/>
      <c r="Y66" s="91"/>
      <c r="Z66" s="91"/>
      <c r="AA66" s="91"/>
      <c r="AB66" s="91"/>
      <c r="AC66" s="91"/>
      <c r="AD66" s="91"/>
      <c r="AE66" s="91"/>
      <c r="AF66" s="91"/>
      <c r="AG66" s="91"/>
      <c r="AH66" s="91"/>
      <c r="AI66" s="62">
        <f t="shared" si="33"/>
        <v>0</v>
      </c>
      <c r="AJ66" s="81" t="str">
        <f t="shared" si="34"/>
        <v>Moderado</v>
      </c>
      <c r="AK66" s="80">
        <f t="shared" si="35"/>
        <v>0.6</v>
      </c>
      <c r="AL66" s="76" t="e">
        <f>IF(AND(N66&lt;&gt;"",AJ66&lt;&gt;""),VLOOKUP(N66&amp;AJ66,'No Eliminar'!$P$3:$Q$27,2,FALSE),"")</f>
        <v>#N/A</v>
      </c>
      <c r="AM66" s="140"/>
      <c r="AN66" s="171"/>
      <c r="AO66" s="171"/>
      <c r="AP66" s="95" t="str">
        <f t="shared" si="14"/>
        <v>Impacto</v>
      </c>
      <c r="AQ66" s="96"/>
      <c r="AR66" s="146" t="str">
        <f t="shared" si="15"/>
        <v/>
      </c>
      <c r="AS66" s="96"/>
      <c r="AT66" s="94" t="str">
        <f t="shared" si="16"/>
        <v/>
      </c>
      <c r="AU66" s="97" t="e">
        <f t="shared" si="17"/>
        <v>#VALUE!</v>
      </c>
      <c r="AV66" s="96"/>
      <c r="AW66" s="96"/>
      <c r="AX66" s="96"/>
      <c r="AY66" s="97" t="str">
        <f t="shared" si="37"/>
        <v/>
      </c>
      <c r="AZ66" s="98" t="str">
        <f t="shared" si="18"/>
        <v>Muy Alta</v>
      </c>
      <c r="BA66" s="97" t="e">
        <f t="shared" si="36"/>
        <v>#VALUE!</v>
      </c>
      <c r="BB66" s="98" t="e">
        <f t="shared" si="19"/>
        <v>#VALUE!</v>
      </c>
      <c r="BC66" s="74" t="e">
        <f>IF(AND(AZ66&lt;&gt;"",BB66&lt;&gt;""),VLOOKUP(AZ66&amp;BB66,'No Eliminar'!$P$3:$Q$27,2,FALSE),"")</f>
        <v>#VALUE!</v>
      </c>
      <c r="BD66" s="96"/>
      <c r="BE66" s="171"/>
      <c r="BF66" s="171"/>
      <c r="BG66" s="171"/>
      <c r="BH66" s="171"/>
      <c r="BI66" s="171"/>
      <c r="BJ66" s="176"/>
    </row>
    <row r="67" spans="2:62" ht="86.25" thickBot="1" x14ac:dyDescent="0.35">
      <c r="B67" s="68"/>
      <c r="C67" s="179" t="e">
        <f>VLOOKUP(B67,'No Eliminar'!B$3:D$18,2,FALSE)</f>
        <v>#N/A</v>
      </c>
      <c r="D67" s="179" t="e">
        <f>VLOOKUP(B67,'No Eliminar'!B$3:E$18,4,FALSE)</f>
        <v>#N/A</v>
      </c>
      <c r="E67" s="68"/>
      <c r="F67" s="149"/>
      <c r="G67" s="175"/>
      <c r="H67" s="187" t="s">
        <v>368</v>
      </c>
      <c r="I67" s="69"/>
      <c r="J67" s="88"/>
      <c r="K67" s="88"/>
      <c r="L67" s="68"/>
      <c r="M67" s="163"/>
      <c r="N67" s="89" t="str">
        <f t="shared" si="4"/>
        <v>;</v>
      </c>
      <c r="O67" s="90" t="str">
        <f t="shared" si="32"/>
        <v/>
      </c>
      <c r="P67" s="91"/>
      <c r="Q67" s="91"/>
      <c r="R67" s="91"/>
      <c r="S67" s="91"/>
      <c r="T67" s="91"/>
      <c r="U67" s="91"/>
      <c r="V67" s="91"/>
      <c r="W67" s="91"/>
      <c r="X67" s="91"/>
      <c r="Y67" s="91"/>
      <c r="Z67" s="91"/>
      <c r="AA67" s="91"/>
      <c r="AB67" s="91"/>
      <c r="AC67" s="91"/>
      <c r="AD67" s="91"/>
      <c r="AE67" s="91"/>
      <c r="AF67" s="91"/>
      <c r="AG67" s="91"/>
      <c r="AH67" s="91"/>
      <c r="AI67" s="62">
        <f t="shared" si="33"/>
        <v>0</v>
      </c>
      <c r="AJ67" s="81" t="str">
        <f t="shared" si="34"/>
        <v>Moderado</v>
      </c>
      <c r="AK67" s="80">
        <f t="shared" si="35"/>
        <v>0.6</v>
      </c>
      <c r="AL67" s="76" t="e">
        <f>IF(AND(N67&lt;&gt;"",AJ67&lt;&gt;""),VLOOKUP(N67&amp;AJ67,'No Eliminar'!$P$3:$Q$27,2,FALSE),"")</f>
        <v>#N/A</v>
      </c>
      <c r="AM67" s="140"/>
      <c r="AN67" s="171"/>
      <c r="AO67" s="171"/>
      <c r="AP67" s="95" t="str">
        <f t="shared" si="14"/>
        <v>Impacto</v>
      </c>
      <c r="AQ67" s="96"/>
      <c r="AR67" s="146" t="str">
        <f t="shared" si="15"/>
        <v/>
      </c>
      <c r="AS67" s="96"/>
      <c r="AT67" s="94" t="str">
        <f t="shared" si="16"/>
        <v/>
      </c>
      <c r="AU67" s="97" t="e">
        <f t="shared" si="17"/>
        <v>#VALUE!</v>
      </c>
      <c r="AV67" s="96"/>
      <c r="AW67" s="96"/>
      <c r="AX67" s="96"/>
      <c r="AY67" s="97" t="str">
        <f t="shared" si="37"/>
        <v/>
      </c>
      <c r="AZ67" s="98" t="str">
        <f t="shared" si="18"/>
        <v>Muy Alta</v>
      </c>
      <c r="BA67" s="97" t="e">
        <f t="shared" si="36"/>
        <v>#VALUE!</v>
      </c>
      <c r="BB67" s="98" t="e">
        <f t="shared" si="19"/>
        <v>#VALUE!</v>
      </c>
      <c r="BC67" s="74" t="e">
        <f>IF(AND(AZ67&lt;&gt;"",BB67&lt;&gt;""),VLOOKUP(AZ67&amp;BB67,'No Eliminar'!$P$3:$Q$27,2,FALSE),"")</f>
        <v>#VALUE!</v>
      </c>
      <c r="BD67" s="96"/>
      <c r="BE67" s="171"/>
      <c r="BF67" s="171"/>
      <c r="BG67" s="171"/>
      <c r="BH67" s="171"/>
      <c r="BI67" s="171"/>
      <c r="BJ67" s="176"/>
    </row>
    <row r="68" spans="2:62" ht="86.25" thickBot="1" x14ac:dyDescent="0.35">
      <c r="B68" s="68"/>
      <c r="C68" s="179" t="e">
        <f>VLOOKUP(B68,'No Eliminar'!B$3:D$18,2,FALSE)</f>
        <v>#N/A</v>
      </c>
      <c r="D68" s="179" t="e">
        <f>VLOOKUP(B68,'No Eliminar'!B$3:E$18,4,FALSE)</f>
        <v>#N/A</v>
      </c>
      <c r="E68" s="68"/>
      <c r="F68" s="149"/>
      <c r="G68" s="175"/>
      <c r="H68" s="187" t="s">
        <v>368</v>
      </c>
      <c r="I68" s="69"/>
      <c r="J68" s="88"/>
      <c r="K68" s="88"/>
      <c r="L68" s="68"/>
      <c r="M68" s="163"/>
      <c r="N68" s="89" t="str">
        <f t="shared" si="4"/>
        <v>;</v>
      </c>
      <c r="O68" s="90" t="str">
        <f t="shared" si="32"/>
        <v/>
      </c>
      <c r="P68" s="91"/>
      <c r="Q68" s="91"/>
      <c r="R68" s="91"/>
      <c r="S68" s="91"/>
      <c r="T68" s="91"/>
      <c r="U68" s="91"/>
      <c r="V68" s="91"/>
      <c r="W68" s="91"/>
      <c r="X68" s="91"/>
      <c r="Y68" s="91"/>
      <c r="Z68" s="91"/>
      <c r="AA68" s="91"/>
      <c r="AB68" s="91"/>
      <c r="AC68" s="91"/>
      <c r="AD68" s="91"/>
      <c r="AE68" s="91"/>
      <c r="AF68" s="91"/>
      <c r="AG68" s="91"/>
      <c r="AH68" s="91"/>
      <c r="AI68" s="62">
        <f t="shared" si="33"/>
        <v>0</v>
      </c>
      <c r="AJ68" s="81" t="str">
        <f t="shared" si="34"/>
        <v>Moderado</v>
      </c>
      <c r="AK68" s="80">
        <f t="shared" si="35"/>
        <v>0.6</v>
      </c>
      <c r="AL68" s="76" t="e">
        <f>IF(AND(N68&lt;&gt;"",AJ68&lt;&gt;""),VLOOKUP(N68&amp;AJ68,'No Eliminar'!$P$3:$Q$27,2,FALSE),"")</f>
        <v>#N/A</v>
      </c>
      <c r="AM68" s="140"/>
      <c r="AN68" s="171"/>
      <c r="AO68" s="171"/>
      <c r="AP68" s="95" t="str">
        <f t="shared" si="14"/>
        <v>Impacto</v>
      </c>
      <c r="AQ68" s="96"/>
      <c r="AR68" s="146" t="str">
        <f t="shared" si="15"/>
        <v/>
      </c>
      <c r="AS68" s="96"/>
      <c r="AT68" s="94" t="str">
        <f t="shared" si="16"/>
        <v/>
      </c>
      <c r="AU68" s="97" t="e">
        <f t="shared" si="17"/>
        <v>#VALUE!</v>
      </c>
      <c r="AV68" s="96"/>
      <c r="AW68" s="96"/>
      <c r="AX68" s="96"/>
      <c r="AY68" s="97" t="str">
        <f t="shared" si="37"/>
        <v/>
      </c>
      <c r="AZ68" s="98" t="str">
        <f t="shared" si="18"/>
        <v>Muy Alta</v>
      </c>
      <c r="BA68" s="97" t="e">
        <f t="shared" si="36"/>
        <v>#VALUE!</v>
      </c>
      <c r="BB68" s="98" t="e">
        <f t="shared" si="19"/>
        <v>#VALUE!</v>
      </c>
      <c r="BC68" s="74" t="e">
        <f>IF(AND(AZ68&lt;&gt;"",BB68&lt;&gt;""),VLOOKUP(AZ68&amp;BB68,'No Eliminar'!$P$3:$Q$27,2,FALSE),"")</f>
        <v>#VALUE!</v>
      </c>
      <c r="BD68" s="96"/>
      <c r="BE68" s="171"/>
      <c r="BF68" s="171"/>
      <c r="BG68" s="171"/>
      <c r="BH68" s="171"/>
      <c r="BI68" s="171"/>
      <c r="BJ68" s="176"/>
    </row>
    <row r="69" spans="2:62" ht="86.25" thickBot="1" x14ac:dyDescent="0.35">
      <c r="B69" s="68"/>
      <c r="C69" s="179" t="e">
        <f>VLOOKUP(B69,'No Eliminar'!B$3:D$18,2,FALSE)</f>
        <v>#N/A</v>
      </c>
      <c r="D69" s="179" t="e">
        <f>VLOOKUP(B69,'No Eliminar'!B$3:E$18,4,FALSE)</f>
        <v>#N/A</v>
      </c>
      <c r="E69" s="68"/>
      <c r="F69" s="149"/>
      <c r="G69" s="175"/>
      <c r="H69" s="187" t="s">
        <v>368</v>
      </c>
      <c r="I69" s="69"/>
      <c r="J69" s="88"/>
      <c r="K69" s="88"/>
      <c r="L69" s="68"/>
      <c r="M69" s="163"/>
      <c r="N69" s="89" t="str">
        <f t="shared" si="4"/>
        <v>;</v>
      </c>
      <c r="O69" s="90" t="str">
        <f t="shared" si="32"/>
        <v/>
      </c>
      <c r="P69" s="91"/>
      <c r="Q69" s="91"/>
      <c r="R69" s="91"/>
      <c r="S69" s="91"/>
      <c r="T69" s="91"/>
      <c r="U69" s="91"/>
      <c r="V69" s="91"/>
      <c r="W69" s="91"/>
      <c r="X69" s="91"/>
      <c r="Y69" s="91"/>
      <c r="Z69" s="91"/>
      <c r="AA69" s="91"/>
      <c r="AB69" s="91"/>
      <c r="AC69" s="91"/>
      <c r="AD69" s="91"/>
      <c r="AE69" s="91"/>
      <c r="AF69" s="91"/>
      <c r="AG69" s="91"/>
      <c r="AH69" s="91"/>
      <c r="AI69" s="62">
        <f t="shared" si="33"/>
        <v>0</v>
      </c>
      <c r="AJ69" s="81" t="str">
        <f t="shared" si="34"/>
        <v>Moderado</v>
      </c>
      <c r="AK69" s="80">
        <f t="shared" si="35"/>
        <v>0.6</v>
      </c>
      <c r="AL69" s="76" t="e">
        <f>IF(AND(N69&lt;&gt;"",AJ69&lt;&gt;""),VLOOKUP(N69&amp;AJ69,'No Eliminar'!$P$3:$Q$27,2,FALSE),"")</f>
        <v>#N/A</v>
      </c>
      <c r="AM69" s="140"/>
      <c r="AN69" s="171"/>
      <c r="AO69" s="171"/>
      <c r="AP69" s="95" t="str">
        <f t="shared" si="14"/>
        <v>Impacto</v>
      </c>
      <c r="AQ69" s="96"/>
      <c r="AR69" s="146" t="str">
        <f t="shared" si="15"/>
        <v/>
      </c>
      <c r="AS69" s="96"/>
      <c r="AT69" s="94" t="str">
        <f t="shared" si="16"/>
        <v/>
      </c>
      <c r="AU69" s="97" t="e">
        <f t="shared" si="17"/>
        <v>#VALUE!</v>
      </c>
      <c r="AV69" s="96"/>
      <c r="AW69" s="96"/>
      <c r="AX69" s="96"/>
      <c r="AY69" s="97" t="str">
        <f t="shared" si="37"/>
        <v/>
      </c>
      <c r="AZ69" s="98" t="str">
        <f t="shared" si="18"/>
        <v>Muy Alta</v>
      </c>
      <c r="BA69" s="97" t="e">
        <f t="shared" si="36"/>
        <v>#VALUE!</v>
      </c>
      <c r="BB69" s="98" t="e">
        <f t="shared" si="19"/>
        <v>#VALUE!</v>
      </c>
      <c r="BC69" s="74" t="e">
        <f>IF(AND(AZ69&lt;&gt;"",BB69&lt;&gt;""),VLOOKUP(AZ69&amp;BB69,'No Eliminar'!$P$3:$Q$27,2,FALSE),"")</f>
        <v>#VALUE!</v>
      </c>
      <c r="BD69" s="96"/>
      <c r="BE69" s="171"/>
      <c r="BF69" s="171"/>
      <c r="BG69" s="171"/>
      <c r="BH69" s="171"/>
      <c r="BI69" s="171"/>
      <c r="BJ69" s="176"/>
    </row>
    <row r="70" spans="2:62" ht="86.25" thickBot="1" x14ac:dyDescent="0.35">
      <c r="B70" s="68"/>
      <c r="C70" s="179" t="e">
        <f>VLOOKUP(B70,'No Eliminar'!B$3:D$18,2,FALSE)</f>
        <v>#N/A</v>
      </c>
      <c r="D70" s="179" t="e">
        <f>VLOOKUP(B70,'No Eliminar'!B$3:E$18,4,FALSE)</f>
        <v>#N/A</v>
      </c>
      <c r="E70" s="68"/>
      <c r="F70" s="149"/>
      <c r="G70" s="175"/>
      <c r="H70" s="187" t="s">
        <v>368</v>
      </c>
      <c r="I70" s="69"/>
      <c r="J70" s="88"/>
      <c r="K70" s="88"/>
      <c r="L70" s="68"/>
      <c r="M70" s="163"/>
      <c r="N70" s="89" t="str">
        <f t="shared" si="4"/>
        <v>;</v>
      </c>
      <c r="O70" s="90" t="str">
        <f t="shared" si="32"/>
        <v/>
      </c>
      <c r="P70" s="91"/>
      <c r="Q70" s="91"/>
      <c r="R70" s="91"/>
      <c r="S70" s="91"/>
      <c r="T70" s="91"/>
      <c r="U70" s="91"/>
      <c r="V70" s="91"/>
      <c r="W70" s="91"/>
      <c r="X70" s="91"/>
      <c r="Y70" s="91"/>
      <c r="Z70" s="91"/>
      <c r="AA70" s="91"/>
      <c r="AB70" s="91"/>
      <c r="AC70" s="91"/>
      <c r="AD70" s="91"/>
      <c r="AE70" s="91"/>
      <c r="AF70" s="91"/>
      <c r="AG70" s="91"/>
      <c r="AH70" s="91"/>
      <c r="AI70" s="62">
        <f t="shared" si="33"/>
        <v>0</v>
      </c>
      <c r="AJ70" s="81" t="str">
        <f t="shared" si="34"/>
        <v>Moderado</v>
      </c>
      <c r="AK70" s="80">
        <f t="shared" si="35"/>
        <v>0.6</v>
      </c>
      <c r="AL70" s="76" t="e">
        <f>IF(AND(N70&lt;&gt;"",AJ70&lt;&gt;""),VLOOKUP(N70&amp;AJ70,'No Eliminar'!$P$3:$Q$27,2,FALSE),"")</f>
        <v>#N/A</v>
      </c>
      <c r="AM70" s="140"/>
      <c r="AN70" s="171"/>
      <c r="AO70" s="171"/>
      <c r="AP70" s="95" t="str">
        <f t="shared" si="14"/>
        <v>Impacto</v>
      </c>
      <c r="AQ70" s="96"/>
      <c r="AR70" s="146" t="str">
        <f t="shared" si="15"/>
        <v/>
      </c>
      <c r="AS70" s="96"/>
      <c r="AT70" s="94" t="str">
        <f t="shared" si="16"/>
        <v/>
      </c>
      <c r="AU70" s="97" t="e">
        <f t="shared" si="17"/>
        <v>#VALUE!</v>
      </c>
      <c r="AV70" s="96"/>
      <c r="AW70" s="96"/>
      <c r="AX70" s="96"/>
      <c r="AY70" s="97" t="str">
        <f t="shared" si="37"/>
        <v/>
      </c>
      <c r="AZ70" s="98" t="str">
        <f t="shared" si="18"/>
        <v>Muy Alta</v>
      </c>
      <c r="BA70" s="97" t="e">
        <f t="shared" si="36"/>
        <v>#VALUE!</v>
      </c>
      <c r="BB70" s="98" t="e">
        <f t="shared" si="19"/>
        <v>#VALUE!</v>
      </c>
      <c r="BC70" s="74" t="e">
        <f>IF(AND(AZ70&lt;&gt;"",BB70&lt;&gt;""),VLOOKUP(AZ70&amp;BB70,'No Eliminar'!$P$3:$Q$27,2,FALSE),"")</f>
        <v>#VALUE!</v>
      </c>
      <c r="BD70" s="96"/>
      <c r="BE70" s="171"/>
      <c r="BF70" s="171"/>
      <c r="BG70" s="171"/>
      <c r="BH70" s="171"/>
      <c r="BI70" s="171"/>
      <c r="BJ70" s="176"/>
    </row>
    <row r="71" spans="2:62" ht="86.25" thickBot="1" x14ac:dyDescent="0.35">
      <c r="B71" s="68"/>
      <c r="C71" s="179" t="e">
        <f>VLOOKUP(B71,'No Eliminar'!B$3:D$18,2,FALSE)</f>
        <v>#N/A</v>
      </c>
      <c r="D71" s="179" t="e">
        <f>VLOOKUP(B71,'No Eliminar'!B$3:E$18,4,FALSE)</f>
        <v>#N/A</v>
      </c>
      <c r="E71" s="68"/>
      <c r="F71" s="149"/>
      <c r="G71" s="175"/>
      <c r="H71" s="187" t="s">
        <v>368</v>
      </c>
      <c r="I71" s="69"/>
      <c r="J71" s="88"/>
      <c r="K71" s="88"/>
      <c r="L71" s="68"/>
      <c r="M71" s="163"/>
      <c r="N71" s="89" t="str">
        <f t="shared" si="4"/>
        <v>;</v>
      </c>
      <c r="O71" s="90" t="str">
        <f t="shared" si="32"/>
        <v/>
      </c>
      <c r="P71" s="91"/>
      <c r="Q71" s="91"/>
      <c r="R71" s="91"/>
      <c r="S71" s="91"/>
      <c r="T71" s="91"/>
      <c r="U71" s="91"/>
      <c r="V71" s="91"/>
      <c r="W71" s="91"/>
      <c r="X71" s="91"/>
      <c r="Y71" s="91"/>
      <c r="Z71" s="91"/>
      <c r="AA71" s="91"/>
      <c r="AB71" s="91"/>
      <c r="AC71" s="91"/>
      <c r="AD71" s="91"/>
      <c r="AE71" s="91"/>
      <c r="AF71" s="91"/>
      <c r="AG71" s="91"/>
      <c r="AH71" s="91"/>
      <c r="AI71" s="62">
        <f t="shared" si="33"/>
        <v>0</v>
      </c>
      <c r="AJ71" s="81" t="str">
        <f t="shared" si="34"/>
        <v>Moderado</v>
      </c>
      <c r="AK71" s="80">
        <f t="shared" si="35"/>
        <v>0.6</v>
      </c>
      <c r="AL71" s="76" t="e">
        <f>IF(AND(N71&lt;&gt;"",AJ71&lt;&gt;""),VLOOKUP(N71&amp;AJ71,'No Eliminar'!$P$3:$Q$27,2,FALSE),"")</f>
        <v>#N/A</v>
      </c>
      <c r="AM71" s="140"/>
      <c r="AN71" s="171"/>
      <c r="AO71" s="171"/>
      <c r="AP71" s="95" t="str">
        <f t="shared" si="14"/>
        <v>Impacto</v>
      </c>
      <c r="AQ71" s="96"/>
      <c r="AR71" s="146" t="str">
        <f t="shared" si="15"/>
        <v/>
      </c>
      <c r="AS71" s="96"/>
      <c r="AT71" s="94" t="str">
        <f t="shared" si="16"/>
        <v/>
      </c>
      <c r="AU71" s="97" t="e">
        <f t="shared" si="17"/>
        <v>#VALUE!</v>
      </c>
      <c r="AV71" s="96"/>
      <c r="AW71" s="96"/>
      <c r="AX71" s="96"/>
      <c r="AY71" s="97" t="str">
        <f t="shared" si="37"/>
        <v/>
      </c>
      <c r="AZ71" s="98" t="str">
        <f t="shared" si="18"/>
        <v>Muy Alta</v>
      </c>
      <c r="BA71" s="97" t="e">
        <f t="shared" si="36"/>
        <v>#VALUE!</v>
      </c>
      <c r="BB71" s="98" t="e">
        <f t="shared" si="19"/>
        <v>#VALUE!</v>
      </c>
      <c r="BC71" s="74" t="e">
        <f>IF(AND(AZ71&lt;&gt;"",BB71&lt;&gt;""),VLOOKUP(AZ71&amp;BB71,'No Eliminar'!$P$3:$Q$27,2,FALSE),"")</f>
        <v>#VALUE!</v>
      </c>
      <c r="BD71" s="96"/>
      <c r="BE71" s="171"/>
      <c r="BF71" s="171"/>
      <c r="BG71" s="171"/>
      <c r="BH71" s="171"/>
      <c r="BI71" s="171"/>
      <c r="BJ71" s="176"/>
    </row>
    <row r="72" spans="2:62" ht="86.25" thickBot="1" x14ac:dyDescent="0.35">
      <c r="B72" s="68"/>
      <c r="C72" s="179" t="e">
        <f>VLOOKUP(B72,'No Eliminar'!B$3:D$18,2,FALSE)</f>
        <v>#N/A</v>
      </c>
      <c r="D72" s="179" t="e">
        <f>VLOOKUP(B72,'No Eliminar'!B$3:E$18,4,FALSE)</f>
        <v>#N/A</v>
      </c>
      <c r="E72" s="68"/>
      <c r="F72" s="149"/>
      <c r="G72" s="175"/>
      <c r="H72" s="187" t="s">
        <v>368</v>
      </c>
      <c r="I72" s="69"/>
      <c r="J72" s="88"/>
      <c r="K72" s="88"/>
      <c r="L72" s="68"/>
      <c r="M72" s="163"/>
      <c r="N72" s="89" t="str">
        <f t="shared" si="4"/>
        <v>;</v>
      </c>
      <c r="O72" s="90" t="str">
        <f t="shared" si="32"/>
        <v/>
      </c>
      <c r="P72" s="91"/>
      <c r="Q72" s="91"/>
      <c r="R72" s="91"/>
      <c r="S72" s="91"/>
      <c r="T72" s="91"/>
      <c r="U72" s="91"/>
      <c r="V72" s="91"/>
      <c r="W72" s="91"/>
      <c r="X72" s="91"/>
      <c r="Y72" s="91"/>
      <c r="Z72" s="91"/>
      <c r="AA72" s="91"/>
      <c r="AB72" s="91"/>
      <c r="AC72" s="91"/>
      <c r="AD72" s="91"/>
      <c r="AE72" s="91"/>
      <c r="AF72" s="91"/>
      <c r="AG72" s="91"/>
      <c r="AH72" s="91"/>
      <c r="AI72" s="62">
        <f t="shared" si="33"/>
        <v>0</v>
      </c>
      <c r="AJ72" s="81" t="str">
        <f t="shared" si="34"/>
        <v>Moderado</v>
      </c>
      <c r="AK72" s="80">
        <f t="shared" si="35"/>
        <v>0.6</v>
      </c>
      <c r="AL72" s="76" t="e">
        <f>IF(AND(N72&lt;&gt;"",AJ72&lt;&gt;""),VLOOKUP(N72&amp;AJ72,'No Eliminar'!$P$3:$Q$27,2,FALSE),"")</f>
        <v>#N/A</v>
      </c>
      <c r="AM72" s="140"/>
      <c r="AN72" s="171"/>
      <c r="AO72" s="171"/>
      <c r="AP72" s="95" t="str">
        <f t="shared" si="14"/>
        <v>Impacto</v>
      </c>
      <c r="AQ72" s="96"/>
      <c r="AR72" s="146" t="str">
        <f t="shared" si="15"/>
        <v/>
      </c>
      <c r="AS72" s="96"/>
      <c r="AT72" s="94" t="str">
        <f t="shared" si="16"/>
        <v/>
      </c>
      <c r="AU72" s="97" t="e">
        <f t="shared" si="17"/>
        <v>#VALUE!</v>
      </c>
      <c r="AV72" s="96"/>
      <c r="AW72" s="96"/>
      <c r="AX72" s="96"/>
      <c r="AY72" s="97" t="str">
        <f t="shared" si="37"/>
        <v/>
      </c>
      <c r="AZ72" s="98" t="str">
        <f t="shared" si="18"/>
        <v>Muy Alta</v>
      </c>
      <c r="BA72" s="97" t="e">
        <f t="shared" si="36"/>
        <v>#VALUE!</v>
      </c>
      <c r="BB72" s="98" t="e">
        <f t="shared" si="19"/>
        <v>#VALUE!</v>
      </c>
      <c r="BC72" s="74" t="e">
        <f>IF(AND(AZ72&lt;&gt;"",BB72&lt;&gt;""),VLOOKUP(AZ72&amp;BB72,'No Eliminar'!$P$3:$Q$27,2,FALSE),"")</f>
        <v>#VALUE!</v>
      </c>
      <c r="BD72" s="96"/>
      <c r="BE72" s="171"/>
      <c r="BF72" s="171"/>
      <c r="BG72" s="171"/>
      <c r="BH72" s="171"/>
      <c r="BI72" s="171"/>
      <c r="BJ72" s="176"/>
    </row>
    <row r="73" spans="2:62" ht="86.25" thickBot="1" x14ac:dyDescent="0.35">
      <c r="B73" s="68"/>
      <c r="C73" s="179" t="e">
        <f>VLOOKUP(B73,'No Eliminar'!B$3:D$18,2,FALSE)</f>
        <v>#N/A</v>
      </c>
      <c r="D73" s="179" t="e">
        <f>VLOOKUP(B73,'No Eliminar'!B$3:E$18,4,FALSE)</f>
        <v>#N/A</v>
      </c>
      <c r="E73" s="68"/>
      <c r="F73" s="149"/>
      <c r="G73" s="175"/>
      <c r="H73" s="187" t="s">
        <v>368</v>
      </c>
      <c r="I73" s="69"/>
      <c r="J73" s="88"/>
      <c r="K73" s="88"/>
      <c r="L73" s="68"/>
      <c r="M73" s="163"/>
      <c r="N73" s="89" t="str">
        <f t="shared" si="4"/>
        <v>;</v>
      </c>
      <c r="O73" s="90" t="str">
        <f t="shared" si="32"/>
        <v/>
      </c>
      <c r="P73" s="91"/>
      <c r="Q73" s="91"/>
      <c r="R73" s="91"/>
      <c r="S73" s="91"/>
      <c r="T73" s="91"/>
      <c r="U73" s="91"/>
      <c r="V73" s="91"/>
      <c r="W73" s="91"/>
      <c r="X73" s="91"/>
      <c r="Y73" s="91"/>
      <c r="Z73" s="91"/>
      <c r="AA73" s="91"/>
      <c r="AB73" s="91"/>
      <c r="AC73" s="91"/>
      <c r="AD73" s="91"/>
      <c r="AE73" s="91"/>
      <c r="AF73" s="91"/>
      <c r="AG73" s="91"/>
      <c r="AH73" s="91"/>
      <c r="AI73" s="62">
        <f t="shared" si="33"/>
        <v>0</v>
      </c>
      <c r="AJ73" s="81" t="str">
        <f t="shared" si="34"/>
        <v>Moderado</v>
      </c>
      <c r="AK73" s="80">
        <f t="shared" si="35"/>
        <v>0.6</v>
      </c>
      <c r="AL73" s="76" t="e">
        <f>IF(AND(N73&lt;&gt;"",AJ73&lt;&gt;""),VLOOKUP(N73&amp;AJ73,'No Eliminar'!$P$3:$Q$27,2,FALSE),"")</f>
        <v>#N/A</v>
      </c>
      <c r="AM73" s="140"/>
      <c r="AN73" s="171"/>
      <c r="AO73" s="171"/>
      <c r="AP73" s="95" t="str">
        <f t="shared" si="14"/>
        <v>Impacto</v>
      </c>
      <c r="AQ73" s="96"/>
      <c r="AR73" s="146" t="str">
        <f t="shared" si="15"/>
        <v/>
      </c>
      <c r="AS73" s="96"/>
      <c r="AT73" s="94" t="str">
        <f t="shared" si="16"/>
        <v/>
      </c>
      <c r="AU73" s="97" t="e">
        <f t="shared" si="17"/>
        <v>#VALUE!</v>
      </c>
      <c r="AV73" s="96"/>
      <c r="AW73" s="96"/>
      <c r="AX73" s="96"/>
      <c r="AY73" s="97" t="str">
        <f t="shared" si="37"/>
        <v/>
      </c>
      <c r="AZ73" s="98" t="str">
        <f t="shared" si="18"/>
        <v>Muy Alta</v>
      </c>
      <c r="BA73" s="97" t="e">
        <f t="shared" si="36"/>
        <v>#VALUE!</v>
      </c>
      <c r="BB73" s="98" t="e">
        <f t="shared" si="19"/>
        <v>#VALUE!</v>
      </c>
      <c r="BC73" s="74" t="e">
        <f>IF(AND(AZ73&lt;&gt;"",BB73&lt;&gt;""),VLOOKUP(AZ73&amp;BB73,'No Eliminar'!$P$3:$Q$27,2,FALSE),"")</f>
        <v>#VALUE!</v>
      </c>
      <c r="BD73" s="96"/>
      <c r="BE73" s="171"/>
      <c r="BF73" s="171"/>
      <c r="BG73" s="171"/>
      <c r="BH73" s="171"/>
      <c r="BI73" s="171"/>
      <c r="BJ73" s="176"/>
    </row>
    <row r="74" spans="2:62" ht="86.25" thickBot="1" x14ac:dyDescent="0.35">
      <c r="B74" s="68"/>
      <c r="C74" s="179" t="e">
        <f>VLOOKUP(B74,'No Eliminar'!B$3:D$18,2,FALSE)</f>
        <v>#N/A</v>
      </c>
      <c r="D74" s="179" t="e">
        <f>VLOOKUP(B74,'No Eliminar'!B$3:E$18,4,FALSE)</f>
        <v>#N/A</v>
      </c>
      <c r="E74" s="68"/>
      <c r="F74" s="149"/>
      <c r="G74" s="175"/>
      <c r="H74" s="187" t="s">
        <v>368</v>
      </c>
      <c r="I74" s="69"/>
      <c r="J74" s="88"/>
      <c r="K74" s="88"/>
      <c r="L74" s="68"/>
      <c r="M74" s="163"/>
      <c r="N74" s="89" t="str">
        <f t="shared" si="4"/>
        <v>;</v>
      </c>
      <c r="O74" s="90" t="str">
        <f t="shared" si="32"/>
        <v/>
      </c>
      <c r="P74" s="91"/>
      <c r="Q74" s="91"/>
      <c r="R74" s="91"/>
      <c r="S74" s="91"/>
      <c r="T74" s="91"/>
      <c r="U74" s="91"/>
      <c r="V74" s="91"/>
      <c r="W74" s="91"/>
      <c r="X74" s="91"/>
      <c r="Y74" s="91"/>
      <c r="Z74" s="91"/>
      <c r="AA74" s="91"/>
      <c r="AB74" s="91"/>
      <c r="AC74" s="91"/>
      <c r="AD74" s="91"/>
      <c r="AE74" s="91"/>
      <c r="AF74" s="91"/>
      <c r="AG74" s="91"/>
      <c r="AH74" s="91"/>
      <c r="AI74" s="62">
        <f t="shared" si="33"/>
        <v>0</v>
      </c>
      <c r="AJ74" s="81" t="str">
        <f t="shared" si="34"/>
        <v>Moderado</v>
      </c>
      <c r="AK74" s="80">
        <f t="shared" si="35"/>
        <v>0.6</v>
      </c>
      <c r="AL74" s="76" t="e">
        <f>IF(AND(N74&lt;&gt;"",AJ74&lt;&gt;""),VLOOKUP(N74&amp;AJ74,'No Eliminar'!$P$3:$Q$27,2,FALSE),"")</f>
        <v>#N/A</v>
      </c>
      <c r="AM74" s="140"/>
      <c r="AN74" s="171"/>
      <c r="AO74" s="171"/>
      <c r="AP74" s="95" t="str">
        <f t="shared" si="14"/>
        <v>Impacto</v>
      </c>
      <c r="AQ74" s="96"/>
      <c r="AR74" s="146" t="str">
        <f t="shared" si="15"/>
        <v/>
      </c>
      <c r="AS74" s="96"/>
      <c r="AT74" s="94" t="str">
        <f t="shared" si="16"/>
        <v/>
      </c>
      <c r="AU74" s="97" t="e">
        <f t="shared" si="17"/>
        <v>#VALUE!</v>
      </c>
      <c r="AV74" s="96"/>
      <c r="AW74" s="96"/>
      <c r="AX74" s="96"/>
      <c r="AY74" s="97" t="str">
        <f t="shared" si="37"/>
        <v/>
      </c>
      <c r="AZ74" s="98" t="str">
        <f t="shared" si="18"/>
        <v>Muy Alta</v>
      </c>
      <c r="BA74" s="97" t="e">
        <f t="shared" si="36"/>
        <v>#VALUE!</v>
      </c>
      <c r="BB74" s="98" t="e">
        <f t="shared" si="19"/>
        <v>#VALUE!</v>
      </c>
      <c r="BC74" s="74" t="e">
        <f>IF(AND(AZ74&lt;&gt;"",BB74&lt;&gt;""),VLOOKUP(AZ74&amp;BB74,'No Eliminar'!$P$3:$Q$27,2,FALSE),"")</f>
        <v>#VALUE!</v>
      </c>
      <c r="BD74" s="96"/>
      <c r="BE74" s="171"/>
      <c r="BF74" s="171"/>
      <c r="BG74" s="171"/>
      <c r="BH74" s="171"/>
      <c r="BI74" s="171"/>
      <c r="BJ74" s="176"/>
    </row>
    <row r="75" spans="2:62" ht="86.25" thickBot="1" x14ac:dyDescent="0.35">
      <c r="B75" s="68"/>
      <c r="C75" s="179" t="e">
        <f>VLOOKUP(B75,'No Eliminar'!B$3:D$18,2,FALSE)</f>
        <v>#N/A</v>
      </c>
      <c r="D75" s="179" t="e">
        <f>VLOOKUP(B75,'No Eliminar'!B$3:E$18,4,FALSE)</f>
        <v>#N/A</v>
      </c>
      <c r="E75" s="68"/>
      <c r="F75" s="149"/>
      <c r="G75" s="175"/>
      <c r="H75" s="187" t="s">
        <v>368</v>
      </c>
      <c r="I75" s="69"/>
      <c r="J75" s="88"/>
      <c r="K75" s="88"/>
      <c r="L75" s="68"/>
      <c r="M75" s="163"/>
      <c r="N75" s="89" t="str">
        <f t="shared" si="4"/>
        <v>;</v>
      </c>
      <c r="O75" s="90" t="str">
        <f t="shared" si="32"/>
        <v/>
      </c>
      <c r="P75" s="91"/>
      <c r="Q75" s="91"/>
      <c r="R75" s="91"/>
      <c r="S75" s="91"/>
      <c r="T75" s="91"/>
      <c r="U75" s="91"/>
      <c r="V75" s="91"/>
      <c r="W75" s="91"/>
      <c r="X75" s="91"/>
      <c r="Y75" s="91"/>
      <c r="Z75" s="91"/>
      <c r="AA75" s="91"/>
      <c r="AB75" s="91"/>
      <c r="AC75" s="91"/>
      <c r="AD75" s="91"/>
      <c r="AE75" s="91"/>
      <c r="AF75" s="91"/>
      <c r="AG75" s="91"/>
      <c r="AH75" s="91"/>
      <c r="AI75" s="62">
        <f t="shared" si="33"/>
        <v>0</v>
      </c>
      <c r="AJ75" s="81" t="str">
        <f t="shared" si="34"/>
        <v>Moderado</v>
      </c>
      <c r="AK75" s="80">
        <f t="shared" si="35"/>
        <v>0.6</v>
      </c>
      <c r="AL75" s="76" t="e">
        <f>IF(AND(N75&lt;&gt;"",AJ75&lt;&gt;""),VLOOKUP(N75&amp;AJ75,'No Eliminar'!$P$3:$Q$27,2,FALSE),"")</f>
        <v>#N/A</v>
      </c>
      <c r="AM75" s="140"/>
      <c r="AN75" s="171"/>
      <c r="AO75" s="171"/>
      <c r="AP75" s="95" t="str">
        <f t="shared" si="14"/>
        <v>Impacto</v>
      </c>
      <c r="AQ75" s="96"/>
      <c r="AR75" s="146" t="str">
        <f t="shared" si="15"/>
        <v/>
      </c>
      <c r="AS75" s="96"/>
      <c r="AT75" s="94" t="str">
        <f t="shared" si="16"/>
        <v/>
      </c>
      <c r="AU75" s="97" t="e">
        <f t="shared" si="17"/>
        <v>#VALUE!</v>
      </c>
      <c r="AV75" s="96"/>
      <c r="AW75" s="96"/>
      <c r="AX75" s="96"/>
      <c r="AY75" s="97" t="str">
        <f t="shared" si="37"/>
        <v/>
      </c>
      <c r="AZ75" s="98" t="str">
        <f t="shared" si="18"/>
        <v>Muy Alta</v>
      </c>
      <c r="BA75" s="97" t="e">
        <f t="shared" si="36"/>
        <v>#VALUE!</v>
      </c>
      <c r="BB75" s="98" t="e">
        <f t="shared" si="19"/>
        <v>#VALUE!</v>
      </c>
      <c r="BC75" s="74" t="e">
        <f>IF(AND(AZ75&lt;&gt;"",BB75&lt;&gt;""),VLOOKUP(AZ75&amp;BB75,'No Eliminar'!$P$3:$Q$27,2,FALSE),"")</f>
        <v>#VALUE!</v>
      </c>
      <c r="BD75" s="96"/>
      <c r="BE75" s="171"/>
      <c r="BF75" s="171"/>
      <c r="BG75" s="171"/>
      <c r="BH75" s="171"/>
      <c r="BI75" s="171"/>
      <c r="BJ75" s="176"/>
    </row>
    <row r="76" spans="2:62" ht="86.25" thickBot="1" x14ac:dyDescent="0.35">
      <c r="B76" s="68"/>
      <c r="C76" s="179" t="e">
        <f>VLOOKUP(B76,'No Eliminar'!B$3:D$18,2,FALSE)</f>
        <v>#N/A</v>
      </c>
      <c r="D76" s="179" t="e">
        <f>VLOOKUP(B76,'No Eliminar'!B$3:E$18,4,FALSE)</f>
        <v>#N/A</v>
      </c>
      <c r="E76" s="68"/>
      <c r="F76" s="149"/>
      <c r="G76" s="175"/>
      <c r="H76" s="187" t="s">
        <v>368</v>
      </c>
      <c r="I76" s="69"/>
      <c r="J76" s="88"/>
      <c r="K76" s="88"/>
      <c r="L76" s="68"/>
      <c r="M76" s="163"/>
      <c r="N76" s="89" t="str">
        <f t="shared" si="4"/>
        <v>;</v>
      </c>
      <c r="O76" s="90" t="str">
        <f t="shared" si="32"/>
        <v/>
      </c>
      <c r="P76" s="91"/>
      <c r="Q76" s="91"/>
      <c r="R76" s="91"/>
      <c r="S76" s="91"/>
      <c r="T76" s="91"/>
      <c r="U76" s="91"/>
      <c r="V76" s="91"/>
      <c r="W76" s="91"/>
      <c r="X76" s="91"/>
      <c r="Y76" s="91"/>
      <c r="Z76" s="91"/>
      <c r="AA76" s="91"/>
      <c r="AB76" s="91"/>
      <c r="AC76" s="91"/>
      <c r="AD76" s="91"/>
      <c r="AE76" s="91"/>
      <c r="AF76" s="91"/>
      <c r="AG76" s="91"/>
      <c r="AH76" s="91"/>
      <c r="AI76" s="62">
        <f t="shared" si="33"/>
        <v>0</v>
      </c>
      <c r="AJ76" s="81" t="str">
        <f t="shared" si="34"/>
        <v>Moderado</v>
      </c>
      <c r="AK76" s="80">
        <f t="shared" si="35"/>
        <v>0.6</v>
      </c>
      <c r="AL76" s="76" t="e">
        <f>IF(AND(N76&lt;&gt;"",AJ76&lt;&gt;""),VLOOKUP(N76&amp;AJ76,'No Eliminar'!$P$3:$Q$27,2,FALSE),"")</f>
        <v>#N/A</v>
      </c>
      <c r="AM76" s="140"/>
      <c r="AN76" s="171"/>
      <c r="AO76" s="171"/>
      <c r="AP76" s="95" t="str">
        <f t="shared" si="14"/>
        <v>Impacto</v>
      </c>
      <c r="AQ76" s="96"/>
      <c r="AR76" s="146" t="str">
        <f t="shared" si="15"/>
        <v/>
      </c>
      <c r="AS76" s="96"/>
      <c r="AT76" s="94" t="str">
        <f t="shared" si="16"/>
        <v/>
      </c>
      <c r="AU76" s="97" t="e">
        <f t="shared" si="17"/>
        <v>#VALUE!</v>
      </c>
      <c r="AV76" s="96"/>
      <c r="AW76" s="96"/>
      <c r="AX76" s="96"/>
      <c r="AY76" s="97" t="str">
        <f t="shared" si="37"/>
        <v/>
      </c>
      <c r="AZ76" s="98" t="str">
        <f t="shared" si="18"/>
        <v>Muy Alta</v>
      </c>
      <c r="BA76" s="97" t="e">
        <f t="shared" si="36"/>
        <v>#VALUE!</v>
      </c>
      <c r="BB76" s="98" t="e">
        <f t="shared" si="19"/>
        <v>#VALUE!</v>
      </c>
      <c r="BC76" s="74" t="e">
        <f>IF(AND(AZ76&lt;&gt;"",BB76&lt;&gt;""),VLOOKUP(AZ76&amp;BB76,'No Eliminar'!$P$3:$Q$27,2,FALSE),"")</f>
        <v>#VALUE!</v>
      </c>
      <c r="BD76" s="96"/>
      <c r="BE76" s="171"/>
      <c r="BF76" s="171"/>
      <c r="BG76" s="171"/>
      <c r="BH76" s="171"/>
      <c r="BI76" s="171"/>
      <c r="BJ76" s="176"/>
    </row>
    <row r="77" spans="2:62" ht="86.25" thickBot="1" x14ac:dyDescent="0.35">
      <c r="B77" s="68"/>
      <c r="C77" s="179" t="e">
        <f>VLOOKUP(B77,'No Eliminar'!B$3:D$18,2,FALSE)</f>
        <v>#N/A</v>
      </c>
      <c r="D77" s="179" t="e">
        <f>VLOOKUP(B77,'No Eliminar'!B$3:E$18,4,FALSE)</f>
        <v>#N/A</v>
      </c>
      <c r="E77" s="68"/>
      <c r="F77" s="149"/>
      <c r="G77" s="175"/>
      <c r="H77" s="187" t="s">
        <v>368</v>
      </c>
      <c r="I77" s="69"/>
      <c r="J77" s="88"/>
      <c r="K77" s="88"/>
      <c r="L77" s="68"/>
      <c r="M77" s="163"/>
      <c r="N77" s="89" t="str">
        <f t="shared" si="4"/>
        <v>;</v>
      </c>
      <c r="O77" s="90" t="str">
        <f t="shared" si="32"/>
        <v/>
      </c>
      <c r="P77" s="91"/>
      <c r="Q77" s="91"/>
      <c r="R77" s="91"/>
      <c r="S77" s="91"/>
      <c r="T77" s="91"/>
      <c r="U77" s="91"/>
      <c r="V77" s="91"/>
      <c r="W77" s="91"/>
      <c r="X77" s="91"/>
      <c r="Y77" s="91"/>
      <c r="Z77" s="91"/>
      <c r="AA77" s="91"/>
      <c r="AB77" s="91"/>
      <c r="AC77" s="91"/>
      <c r="AD77" s="91"/>
      <c r="AE77" s="91"/>
      <c r="AF77" s="91"/>
      <c r="AG77" s="91"/>
      <c r="AH77" s="91"/>
      <c r="AI77" s="62">
        <f t="shared" si="33"/>
        <v>0</v>
      </c>
      <c r="AJ77" s="81" t="str">
        <f t="shared" si="34"/>
        <v>Moderado</v>
      </c>
      <c r="AK77" s="80">
        <f t="shared" si="35"/>
        <v>0.6</v>
      </c>
      <c r="AL77" s="76" t="e">
        <f>IF(AND(N77&lt;&gt;"",AJ77&lt;&gt;""),VLOOKUP(N77&amp;AJ77,'No Eliminar'!$P$3:$Q$27,2,FALSE),"")</f>
        <v>#N/A</v>
      </c>
      <c r="AM77" s="140"/>
      <c r="AN77" s="171"/>
      <c r="AO77" s="171"/>
      <c r="AP77" s="95" t="str">
        <f t="shared" si="14"/>
        <v>Impacto</v>
      </c>
      <c r="AQ77" s="96"/>
      <c r="AR77" s="146" t="str">
        <f t="shared" si="15"/>
        <v/>
      </c>
      <c r="AS77" s="96"/>
      <c r="AT77" s="94" t="str">
        <f t="shared" si="16"/>
        <v/>
      </c>
      <c r="AU77" s="97" t="e">
        <f t="shared" si="17"/>
        <v>#VALUE!</v>
      </c>
      <c r="AV77" s="96"/>
      <c r="AW77" s="96"/>
      <c r="AX77" s="96"/>
      <c r="AY77" s="97" t="str">
        <f t="shared" si="37"/>
        <v/>
      </c>
      <c r="AZ77" s="98" t="str">
        <f t="shared" si="18"/>
        <v>Muy Alta</v>
      </c>
      <c r="BA77" s="97" t="e">
        <f t="shared" si="36"/>
        <v>#VALUE!</v>
      </c>
      <c r="BB77" s="98" t="e">
        <f t="shared" si="19"/>
        <v>#VALUE!</v>
      </c>
      <c r="BC77" s="74" t="e">
        <f>IF(AND(AZ77&lt;&gt;"",BB77&lt;&gt;""),VLOOKUP(AZ77&amp;BB77,'No Eliminar'!$P$3:$Q$27,2,FALSE),"")</f>
        <v>#VALUE!</v>
      </c>
      <c r="BD77" s="96"/>
      <c r="BE77" s="171"/>
      <c r="BF77" s="171"/>
      <c r="BG77" s="171"/>
      <c r="BH77" s="171"/>
      <c r="BI77" s="171"/>
      <c r="BJ77" s="176"/>
    </row>
    <row r="78" spans="2:62" ht="86.25" thickBot="1" x14ac:dyDescent="0.35">
      <c r="B78" s="68"/>
      <c r="C78" s="179" t="e">
        <f>VLOOKUP(B78,'No Eliminar'!B$3:D$18,2,FALSE)</f>
        <v>#N/A</v>
      </c>
      <c r="D78" s="179" t="e">
        <f>VLOOKUP(B78,'No Eliminar'!B$3:E$18,4,FALSE)</f>
        <v>#N/A</v>
      </c>
      <c r="E78" s="68"/>
      <c r="F78" s="149"/>
      <c r="G78" s="175"/>
      <c r="H78" s="187" t="s">
        <v>368</v>
      </c>
      <c r="I78" s="69"/>
      <c r="J78" s="88"/>
      <c r="K78" s="88"/>
      <c r="L78" s="68"/>
      <c r="M78" s="163"/>
      <c r="N78" s="89" t="str">
        <f t="shared" si="4"/>
        <v>;</v>
      </c>
      <c r="O78" s="90" t="str">
        <f t="shared" si="32"/>
        <v/>
      </c>
      <c r="P78" s="91"/>
      <c r="Q78" s="91"/>
      <c r="R78" s="91"/>
      <c r="S78" s="91"/>
      <c r="T78" s="91"/>
      <c r="U78" s="91"/>
      <c r="V78" s="91"/>
      <c r="W78" s="91"/>
      <c r="X78" s="91"/>
      <c r="Y78" s="91"/>
      <c r="Z78" s="91"/>
      <c r="AA78" s="91"/>
      <c r="AB78" s="91"/>
      <c r="AC78" s="91"/>
      <c r="AD78" s="91"/>
      <c r="AE78" s="91"/>
      <c r="AF78" s="91"/>
      <c r="AG78" s="91"/>
      <c r="AH78" s="91"/>
      <c r="AI78" s="62">
        <f t="shared" si="33"/>
        <v>0</v>
      </c>
      <c r="AJ78" s="81" t="str">
        <f t="shared" si="34"/>
        <v>Moderado</v>
      </c>
      <c r="AK78" s="80">
        <f t="shared" si="35"/>
        <v>0.6</v>
      </c>
      <c r="AL78" s="76" t="e">
        <f>IF(AND(N78&lt;&gt;"",AJ78&lt;&gt;""),VLOOKUP(N78&amp;AJ78,'No Eliminar'!$P$3:$Q$27,2,FALSE),"")</f>
        <v>#N/A</v>
      </c>
      <c r="AM78" s="140"/>
      <c r="AN78" s="171"/>
      <c r="AO78" s="171"/>
      <c r="AP78" s="95" t="str">
        <f t="shared" si="14"/>
        <v>Impacto</v>
      </c>
      <c r="AQ78" s="96"/>
      <c r="AR78" s="146" t="str">
        <f t="shared" si="15"/>
        <v/>
      </c>
      <c r="AS78" s="96"/>
      <c r="AT78" s="94" t="str">
        <f t="shared" si="16"/>
        <v/>
      </c>
      <c r="AU78" s="97" t="e">
        <f t="shared" si="17"/>
        <v>#VALUE!</v>
      </c>
      <c r="AV78" s="96"/>
      <c r="AW78" s="96"/>
      <c r="AX78" s="96"/>
      <c r="AY78" s="97" t="str">
        <f t="shared" si="37"/>
        <v/>
      </c>
      <c r="AZ78" s="98" t="str">
        <f t="shared" si="18"/>
        <v>Muy Alta</v>
      </c>
      <c r="BA78" s="97" t="e">
        <f t="shared" si="36"/>
        <v>#VALUE!</v>
      </c>
      <c r="BB78" s="98" t="e">
        <f t="shared" si="19"/>
        <v>#VALUE!</v>
      </c>
      <c r="BC78" s="74" t="e">
        <f>IF(AND(AZ78&lt;&gt;"",BB78&lt;&gt;""),VLOOKUP(AZ78&amp;BB78,'No Eliminar'!$P$3:$Q$27,2,FALSE),"")</f>
        <v>#VALUE!</v>
      </c>
      <c r="BD78" s="96"/>
      <c r="BE78" s="171"/>
      <c r="BF78" s="171"/>
      <c r="BG78" s="171"/>
      <c r="BH78" s="171"/>
      <c r="BI78" s="171"/>
      <c r="BJ78" s="176"/>
    </row>
    <row r="79" spans="2:62" ht="86.25" thickBot="1" x14ac:dyDescent="0.35">
      <c r="B79" s="68"/>
      <c r="C79" s="179" t="e">
        <f>VLOOKUP(B79,'No Eliminar'!B$3:D$18,2,FALSE)</f>
        <v>#N/A</v>
      </c>
      <c r="D79" s="179" t="e">
        <f>VLOOKUP(B79,'No Eliminar'!B$3:E$18,4,FALSE)</f>
        <v>#N/A</v>
      </c>
      <c r="E79" s="68"/>
      <c r="F79" s="149"/>
      <c r="G79" s="175"/>
      <c r="H79" s="187" t="s">
        <v>368</v>
      </c>
      <c r="I79" s="69"/>
      <c r="J79" s="88"/>
      <c r="K79" s="88"/>
      <c r="L79" s="68"/>
      <c r="M79" s="163"/>
      <c r="N79" s="89" t="str">
        <f t="shared" si="4"/>
        <v>;</v>
      </c>
      <c r="O79" s="90" t="str">
        <f t="shared" si="32"/>
        <v/>
      </c>
      <c r="P79" s="91"/>
      <c r="Q79" s="91"/>
      <c r="R79" s="91"/>
      <c r="S79" s="91"/>
      <c r="T79" s="91"/>
      <c r="U79" s="91"/>
      <c r="V79" s="91"/>
      <c r="W79" s="91"/>
      <c r="X79" s="91"/>
      <c r="Y79" s="91"/>
      <c r="Z79" s="91"/>
      <c r="AA79" s="91"/>
      <c r="AB79" s="91"/>
      <c r="AC79" s="91"/>
      <c r="AD79" s="91"/>
      <c r="AE79" s="91"/>
      <c r="AF79" s="91"/>
      <c r="AG79" s="91"/>
      <c r="AH79" s="91"/>
      <c r="AI79" s="62">
        <f t="shared" si="33"/>
        <v>0</v>
      </c>
      <c r="AJ79" s="81" t="str">
        <f t="shared" si="34"/>
        <v>Moderado</v>
      </c>
      <c r="AK79" s="80">
        <f t="shared" si="35"/>
        <v>0.6</v>
      </c>
      <c r="AL79" s="76" t="e">
        <f>IF(AND(N79&lt;&gt;"",AJ79&lt;&gt;""),VLOOKUP(N79&amp;AJ79,'No Eliminar'!$P$3:$Q$27,2,FALSE),"")</f>
        <v>#N/A</v>
      </c>
      <c r="AM79" s="140"/>
      <c r="AN79" s="171"/>
      <c r="AO79" s="171"/>
      <c r="AP79" s="95" t="str">
        <f t="shared" si="14"/>
        <v>Impacto</v>
      </c>
      <c r="AQ79" s="96"/>
      <c r="AR79" s="146" t="str">
        <f t="shared" si="15"/>
        <v/>
      </c>
      <c r="AS79" s="96"/>
      <c r="AT79" s="94" t="str">
        <f t="shared" si="16"/>
        <v/>
      </c>
      <c r="AU79" s="97" t="e">
        <f t="shared" si="17"/>
        <v>#VALUE!</v>
      </c>
      <c r="AV79" s="96"/>
      <c r="AW79" s="96"/>
      <c r="AX79" s="96"/>
      <c r="AY79" s="97" t="str">
        <f t="shared" si="37"/>
        <v/>
      </c>
      <c r="AZ79" s="98" t="str">
        <f t="shared" si="18"/>
        <v>Muy Alta</v>
      </c>
      <c r="BA79" s="97" t="e">
        <f t="shared" si="36"/>
        <v>#VALUE!</v>
      </c>
      <c r="BB79" s="98" t="e">
        <f t="shared" si="19"/>
        <v>#VALUE!</v>
      </c>
      <c r="BC79" s="74" t="e">
        <f>IF(AND(AZ79&lt;&gt;"",BB79&lt;&gt;""),VLOOKUP(AZ79&amp;BB79,'No Eliminar'!$P$3:$Q$27,2,FALSE),"")</f>
        <v>#VALUE!</v>
      </c>
      <c r="BD79" s="96"/>
      <c r="BE79" s="171"/>
      <c r="BF79" s="171"/>
      <c r="BG79" s="171"/>
      <c r="BH79" s="171"/>
      <c r="BI79" s="171"/>
      <c r="BJ79" s="176"/>
    </row>
    <row r="80" spans="2:62" ht="86.25" thickBot="1" x14ac:dyDescent="0.35">
      <c r="B80" s="68"/>
      <c r="C80" s="179" t="e">
        <f>VLOOKUP(B80,'No Eliminar'!B$3:D$18,2,FALSE)</f>
        <v>#N/A</v>
      </c>
      <c r="D80" s="179" t="e">
        <f>VLOOKUP(B80,'No Eliminar'!B$3:E$18,4,FALSE)</f>
        <v>#N/A</v>
      </c>
      <c r="E80" s="68"/>
      <c r="F80" s="149"/>
      <c r="G80" s="175"/>
      <c r="H80" s="187" t="s">
        <v>368</v>
      </c>
      <c r="I80" s="69"/>
      <c r="J80" s="88"/>
      <c r="K80" s="88"/>
      <c r="L80" s="68"/>
      <c r="M80" s="163"/>
      <c r="N80" s="89" t="str">
        <f t="shared" si="4"/>
        <v>;</v>
      </c>
      <c r="O80" s="90" t="str">
        <f t="shared" si="32"/>
        <v/>
      </c>
      <c r="P80" s="91"/>
      <c r="Q80" s="91"/>
      <c r="R80" s="91"/>
      <c r="S80" s="91"/>
      <c r="T80" s="91"/>
      <c r="U80" s="91"/>
      <c r="V80" s="91"/>
      <c r="W80" s="91"/>
      <c r="X80" s="91"/>
      <c r="Y80" s="91"/>
      <c r="Z80" s="91"/>
      <c r="AA80" s="91"/>
      <c r="AB80" s="91"/>
      <c r="AC80" s="91"/>
      <c r="AD80" s="91"/>
      <c r="AE80" s="91"/>
      <c r="AF80" s="91"/>
      <c r="AG80" s="91"/>
      <c r="AH80" s="91"/>
      <c r="AI80" s="62">
        <f t="shared" si="33"/>
        <v>0</v>
      </c>
      <c r="AJ80" s="81" t="str">
        <f t="shared" si="34"/>
        <v>Moderado</v>
      </c>
      <c r="AK80" s="80">
        <f t="shared" si="35"/>
        <v>0.6</v>
      </c>
      <c r="AL80" s="76" t="e">
        <f>IF(AND(N80&lt;&gt;"",AJ80&lt;&gt;""),VLOOKUP(N80&amp;AJ80,'No Eliminar'!$P$3:$Q$27,2,FALSE),"")</f>
        <v>#N/A</v>
      </c>
      <c r="AM80" s="140"/>
      <c r="AN80" s="171"/>
      <c r="AO80" s="171"/>
      <c r="AP80" s="95" t="str">
        <f t="shared" si="14"/>
        <v>Impacto</v>
      </c>
      <c r="AQ80" s="96"/>
      <c r="AR80" s="146" t="str">
        <f t="shared" si="15"/>
        <v/>
      </c>
      <c r="AS80" s="96"/>
      <c r="AT80" s="94" t="str">
        <f t="shared" si="16"/>
        <v/>
      </c>
      <c r="AU80" s="97" t="e">
        <f t="shared" si="17"/>
        <v>#VALUE!</v>
      </c>
      <c r="AV80" s="96"/>
      <c r="AW80" s="96"/>
      <c r="AX80" s="96"/>
      <c r="AY80" s="97" t="str">
        <f t="shared" si="37"/>
        <v/>
      </c>
      <c r="AZ80" s="98" t="str">
        <f t="shared" si="18"/>
        <v>Muy Alta</v>
      </c>
      <c r="BA80" s="97" t="e">
        <f t="shared" si="36"/>
        <v>#VALUE!</v>
      </c>
      <c r="BB80" s="98" t="e">
        <f t="shared" si="19"/>
        <v>#VALUE!</v>
      </c>
      <c r="BC80" s="74" t="e">
        <f>IF(AND(AZ80&lt;&gt;"",BB80&lt;&gt;""),VLOOKUP(AZ80&amp;BB80,'No Eliminar'!$P$3:$Q$27,2,FALSE),"")</f>
        <v>#VALUE!</v>
      </c>
      <c r="BD80" s="96"/>
      <c r="BE80" s="171"/>
      <c r="BF80" s="171"/>
      <c r="BG80" s="171"/>
      <c r="BH80" s="171"/>
      <c r="BI80" s="171"/>
      <c r="BJ80" s="176"/>
    </row>
    <row r="81" spans="2:62" ht="86.25" thickBot="1" x14ac:dyDescent="0.35">
      <c r="B81" s="68"/>
      <c r="C81" s="179" t="e">
        <f>VLOOKUP(B81,'No Eliminar'!B$3:D$18,2,FALSE)</f>
        <v>#N/A</v>
      </c>
      <c r="D81" s="179" t="e">
        <f>VLOOKUP(B81,'No Eliminar'!B$3:E$18,4,FALSE)</f>
        <v>#N/A</v>
      </c>
      <c r="E81" s="68"/>
      <c r="F81" s="149"/>
      <c r="G81" s="175"/>
      <c r="H81" s="187" t="s">
        <v>368</v>
      </c>
      <c r="I81" s="69"/>
      <c r="J81" s="88"/>
      <c r="K81" s="88"/>
      <c r="L81" s="68"/>
      <c r="M81" s="163"/>
      <c r="N81" s="89" t="str">
        <f t="shared" si="4"/>
        <v>;</v>
      </c>
      <c r="O81" s="90" t="str">
        <f t="shared" si="32"/>
        <v/>
      </c>
      <c r="P81" s="91"/>
      <c r="Q81" s="91"/>
      <c r="R81" s="91"/>
      <c r="S81" s="91"/>
      <c r="T81" s="91"/>
      <c r="U81" s="91"/>
      <c r="V81" s="91"/>
      <c r="W81" s="91"/>
      <c r="X81" s="91"/>
      <c r="Y81" s="91"/>
      <c r="Z81" s="91"/>
      <c r="AA81" s="91"/>
      <c r="AB81" s="91"/>
      <c r="AC81" s="91"/>
      <c r="AD81" s="91"/>
      <c r="AE81" s="91"/>
      <c r="AF81" s="91"/>
      <c r="AG81" s="91"/>
      <c r="AH81" s="91"/>
      <c r="AI81" s="62">
        <f t="shared" si="33"/>
        <v>0</v>
      </c>
      <c r="AJ81" s="81" t="str">
        <f t="shared" si="34"/>
        <v>Moderado</v>
      </c>
      <c r="AK81" s="80">
        <f t="shared" si="35"/>
        <v>0.6</v>
      </c>
      <c r="AL81" s="76" t="e">
        <f>IF(AND(N81&lt;&gt;"",AJ81&lt;&gt;""),VLOOKUP(N81&amp;AJ81,'No Eliminar'!$P$3:$Q$27,2,FALSE),"")</f>
        <v>#N/A</v>
      </c>
      <c r="AM81" s="140"/>
      <c r="AN81" s="171"/>
      <c r="AO81" s="171"/>
      <c r="AP81" s="95" t="str">
        <f t="shared" si="14"/>
        <v>Impacto</v>
      </c>
      <c r="AQ81" s="96"/>
      <c r="AR81" s="146" t="str">
        <f t="shared" si="15"/>
        <v/>
      </c>
      <c r="AS81" s="96"/>
      <c r="AT81" s="94" t="str">
        <f t="shared" si="16"/>
        <v/>
      </c>
      <c r="AU81" s="97" t="e">
        <f t="shared" si="17"/>
        <v>#VALUE!</v>
      </c>
      <c r="AV81" s="96"/>
      <c r="AW81" s="96"/>
      <c r="AX81" s="96"/>
      <c r="AY81" s="97" t="str">
        <f t="shared" si="37"/>
        <v/>
      </c>
      <c r="AZ81" s="98" t="str">
        <f t="shared" si="18"/>
        <v>Muy Alta</v>
      </c>
      <c r="BA81" s="97" t="e">
        <f t="shared" si="36"/>
        <v>#VALUE!</v>
      </c>
      <c r="BB81" s="98" t="e">
        <f t="shared" si="19"/>
        <v>#VALUE!</v>
      </c>
      <c r="BC81" s="74" t="e">
        <f>IF(AND(AZ81&lt;&gt;"",BB81&lt;&gt;""),VLOOKUP(AZ81&amp;BB81,'No Eliminar'!$P$3:$Q$27,2,FALSE),"")</f>
        <v>#VALUE!</v>
      </c>
      <c r="BD81" s="96"/>
      <c r="BE81" s="171"/>
      <c r="BF81" s="171"/>
      <c r="BG81" s="171"/>
      <c r="BH81" s="171"/>
      <c r="BI81" s="171"/>
      <c r="BJ81" s="176"/>
    </row>
    <row r="82" spans="2:62" ht="86.25" thickBot="1" x14ac:dyDescent="0.35">
      <c r="B82" s="68"/>
      <c r="C82" s="179" t="e">
        <f>VLOOKUP(B82,'No Eliminar'!B$3:D$18,2,FALSE)</f>
        <v>#N/A</v>
      </c>
      <c r="D82" s="179" t="e">
        <f>VLOOKUP(B82,'No Eliminar'!B$3:E$18,4,FALSE)</f>
        <v>#N/A</v>
      </c>
      <c r="E82" s="68"/>
      <c r="F82" s="149"/>
      <c r="G82" s="175"/>
      <c r="H82" s="187" t="s">
        <v>368</v>
      </c>
      <c r="I82" s="69"/>
      <c r="J82" s="88"/>
      <c r="K82" s="88"/>
      <c r="L82" s="68"/>
      <c r="M82" s="163"/>
      <c r="N82" s="89" t="str">
        <f t="shared" si="4"/>
        <v>;</v>
      </c>
      <c r="O82" s="90" t="str">
        <f t="shared" si="32"/>
        <v/>
      </c>
      <c r="P82" s="91"/>
      <c r="Q82" s="91"/>
      <c r="R82" s="91"/>
      <c r="S82" s="91"/>
      <c r="T82" s="91"/>
      <c r="U82" s="91"/>
      <c r="V82" s="91"/>
      <c r="W82" s="91"/>
      <c r="X82" s="91"/>
      <c r="Y82" s="91"/>
      <c r="Z82" s="91"/>
      <c r="AA82" s="91"/>
      <c r="AB82" s="91"/>
      <c r="AC82" s="91"/>
      <c r="AD82" s="91"/>
      <c r="AE82" s="91"/>
      <c r="AF82" s="91"/>
      <c r="AG82" s="91"/>
      <c r="AH82" s="91"/>
      <c r="AI82" s="62">
        <f t="shared" si="33"/>
        <v>0</v>
      </c>
      <c r="AJ82" s="81" t="str">
        <f t="shared" si="34"/>
        <v>Moderado</v>
      </c>
      <c r="AK82" s="80">
        <f t="shared" si="35"/>
        <v>0.6</v>
      </c>
      <c r="AL82" s="76" t="e">
        <f>IF(AND(N82&lt;&gt;"",AJ82&lt;&gt;""),VLOOKUP(N82&amp;AJ82,'No Eliminar'!$P$3:$Q$27,2,FALSE),"")</f>
        <v>#N/A</v>
      </c>
      <c r="AM82" s="140"/>
      <c r="AN82" s="171"/>
      <c r="AO82" s="171"/>
      <c r="AP82" s="95" t="str">
        <f t="shared" si="14"/>
        <v>Impacto</v>
      </c>
      <c r="AQ82" s="96"/>
      <c r="AR82" s="146" t="str">
        <f t="shared" si="15"/>
        <v/>
      </c>
      <c r="AS82" s="96"/>
      <c r="AT82" s="94" t="str">
        <f t="shared" si="16"/>
        <v/>
      </c>
      <c r="AU82" s="97" t="e">
        <f t="shared" si="17"/>
        <v>#VALUE!</v>
      </c>
      <c r="AV82" s="96"/>
      <c r="AW82" s="96"/>
      <c r="AX82" s="96"/>
      <c r="AY82" s="97" t="str">
        <f t="shared" si="37"/>
        <v/>
      </c>
      <c r="AZ82" s="98" t="str">
        <f t="shared" si="18"/>
        <v>Muy Alta</v>
      </c>
      <c r="BA82" s="97" t="e">
        <f t="shared" si="36"/>
        <v>#VALUE!</v>
      </c>
      <c r="BB82" s="98" t="e">
        <f t="shared" si="19"/>
        <v>#VALUE!</v>
      </c>
      <c r="BC82" s="74" t="e">
        <f>IF(AND(AZ82&lt;&gt;"",BB82&lt;&gt;""),VLOOKUP(AZ82&amp;BB82,'No Eliminar'!$P$3:$Q$27,2,FALSE),"")</f>
        <v>#VALUE!</v>
      </c>
      <c r="BD82" s="96"/>
      <c r="BE82" s="171"/>
      <c r="BF82" s="171"/>
      <c r="BG82" s="171"/>
      <c r="BH82" s="171"/>
      <c r="BI82" s="171"/>
      <c r="BJ82" s="176"/>
    </row>
    <row r="83" spans="2:62" ht="86.25" thickBot="1" x14ac:dyDescent="0.35">
      <c r="B83" s="68"/>
      <c r="C83" s="179" t="e">
        <f>VLOOKUP(B83,'No Eliminar'!B$3:D$18,2,FALSE)</f>
        <v>#N/A</v>
      </c>
      <c r="D83" s="179" t="e">
        <f>VLOOKUP(B83,'No Eliminar'!B$3:E$18,4,FALSE)</f>
        <v>#N/A</v>
      </c>
      <c r="E83" s="68"/>
      <c r="F83" s="149"/>
      <c r="G83" s="175"/>
      <c r="H83" s="187" t="s">
        <v>368</v>
      </c>
      <c r="I83" s="69"/>
      <c r="J83" s="88"/>
      <c r="K83" s="88"/>
      <c r="L83" s="68"/>
      <c r="M83" s="163"/>
      <c r="N83" s="89" t="str">
        <f t="shared" si="4"/>
        <v>;</v>
      </c>
      <c r="O83" s="90" t="str">
        <f t="shared" si="32"/>
        <v/>
      </c>
      <c r="P83" s="91"/>
      <c r="Q83" s="91"/>
      <c r="R83" s="91"/>
      <c r="S83" s="91"/>
      <c r="T83" s="91"/>
      <c r="U83" s="91"/>
      <c r="V83" s="91"/>
      <c r="W83" s="91"/>
      <c r="X83" s="91"/>
      <c r="Y83" s="91"/>
      <c r="Z83" s="91"/>
      <c r="AA83" s="91"/>
      <c r="AB83" s="91"/>
      <c r="AC83" s="91"/>
      <c r="AD83" s="91"/>
      <c r="AE83" s="91"/>
      <c r="AF83" s="91"/>
      <c r="AG83" s="91"/>
      <c r="AH83" s="91"/>
      <c r="AI83" s="62">
        <f t="shared" si="33"/>
        <v>0</v>
      </c>
      <c r="AJ83" s="81" t="str">
        <f t="shared" si="34"/>
        <v>Moderado</v>
      </c>
      <c r="AK83" s="80">
        <f t="shared" si="35"/>
        <v>0.6</v>
      </c>
      <c r="AL83" s="76" t="e">
        <f>IF(AND(N83&lt;&gt;"",AJ83&lt;&gt;""),VLOOKUP(N83&amp;AJ83,'No Eliminar'!$P$3:$Q$27,2,FALSE),"")</f>
        <v>#N/A</v>
      </c>
      <c r="AM83" s="140"/>
      <c r="AN83" s="171"/>
      <c r="AO83" s="171"/>
      <c r="AP83" s="95" t="str">
        <f t="shared" si="14"/>
        <v>Impacto</v>
      </c>
      <c r="AQ83" s="96"/>
      <c r="AR83" s="146" t="str">
        <f t="shared" si="15"/>
        <v/>
      </c>
      <c r="AS83" s="96"/>
      <c r="AT83" s="94" t="str">
        <f t="shared" si="16"/>
        <v/>
      </c>
      <c r="AU83" s="97" t="e">
        <f t="shared" si="17"/>
        <v>#VALUE!</v>
      </c>
      <c r="AV83" s="96"/>
      <c r="AW83" s="96"/>
      <c r="AX83" s="96"/>
      <c r="AY83" s="97" t="str">
        <f t="shared" si="37"/>
        <v/>
      </c>
      <c r="AZ83" s="98" t="str">
        <f t="shared" si="18"/>
        <v>Muy Alta</v>
      </c>
      <c r="BA83" s="97" t="e">
        <f t="shared" si="36"/>
        <v>#VALUE!</v>
      </c>
      <c r="BB83" s="98" t="e">
        <f t="shared" si="19"/>
        <v>#VALUE!</v>
      </c>
      <c r="BC83" s="74" t="e">
        <f>IF(AND(AZ83&lt;&gt;"",BB83&lt;&gt;""),VLOOKUP(AZ83&amp;BB83,'No Eliminar'!$P$3:$Q$27,2,FALSE),"")</f>
        <v>#VALUE!</v>
      </c>
      <c r="BD83" s="96"/>
      <c r="BE83" s="171"/>
      <c r="BF83" s="171"/>
      <c r="BG83" s="171"/>
      <c r="BH83" s="171"/>
      <c r="BI83" s="171"/>
      <c r="BJ83" s="176"/>
    </row>
    <row r="84" spans="2:62" ht="86.25" thickBot="1" x14ac:dyDescent="0.35">
      <c r="B84" s="68"/>
      <c r="C84" s="179" t="e">
        <f>VLOOKUP(B84,'No Eliminar'!B$3:D$18,2,FALSE)</f>
        <v>#N/A</v>
      </c>
      <c r="D84" s="179" t="e">
        <f>VLOOKUP(B84,'No Eliminar'!B$3:E$18,4,FALSE)</f>
        <v>#N/A</v>
      </c>
      <c r="E84" s="68"/>
      <c r="F84" s="149"/>
      <c r="G84" s="175"/>
      <c r="H84" s="187" t="s">
        <v>368</v>
      </c>
      <c r="I84" s="69"/>
      <c r="J84" s="88"/>
      <c r="K84" s="88"/>
      <c r="L84" s="68"/>
      <c r="M84" s="163"/>
      <c r="N84" s="89" t="str">
        <f t="shared" si="4"/>
        <v>;</v>
      </c>
      <c r="O84" s="90" t="str">
        <f t="shared" si="32"/>
        <v/>
      </c>
      <c r="P84" s="91"/>
      <c r="Q84" s="91"/>
      <c r="R84" s="91"/>
      <c r="S84" s="91"/>
      <c r="T84" s="91"/>
      <c r="U84" s="91"/>
      <c r="V84" s="91"/>
      <c r="W84" s="91"/>
      <c r="X84" s="91"/>
      <c r="Y84" s="91"/>
      <c r="Z84" s="91"/>
      <c r="AA84" s="91"/>
      <c r="AB84" s="91"/>
      <c r="AC84" s="91"/>
      <c r="AD84" s="91"/>
      <c r="AE84" s="91"/>
      <c r="AF84" s="91"/>
      <c r="AG84" s="91"/>
      <c r="AH84" s="91"/>
      <c r="AI84" s="62">
        <f t="shared" si="33"/>
        <v>0</v>
      </c>
      <c r="AJ84" s="81" t="str">
        <f t="shared" si="34"/>
        <v>Moderado</v>
      </c>
      <c r="AK84" s="80">
        <f t="shared" si="35"/>
        <v>0.6</v>
      </c>
      <c r="AL84" s="76" t="e">
        <f>IF(AND(N84&lt;&gt;"",AJ84&lt;&gt;""),VLOOKUP(N84&amp;AJ84,'No Eliminar'!$P$3:$Q$27,2,FALSE),"")</f>
        <v>#N/A</v>
      </c>
      <c r="AM84" s="140"/>
      <c r="AN84" s="171"/>
      <c r="AO84" s="171"/>
      <c r="AP84" s="95" t="str">
        <f t="shared" si="14"/>
        <v>Impacto</v>
      </c>
      <c r="AQ84" s="96"/>
      <c r="AR84" s="146" t="str">
        <f t="shared" si="15"/>
        <v/>
      </c>
      <c r="AS84" s="96"/>
      <c r="AT84" s="94" t="str">
        <f t="shared" si="16"/>
        <v/>
      </c>
      <c r="AU84" s="97" t="e">
        <f t="shared" si="17"/>
        <v>#VALUE!</v>
      </c>
      <c r="AV84" s="96"/>
      <c r="AW84" s="96"/>
      <c r="AX84" s="96"/>
      <c r="AY84" s="97" t="str">
        <f t="shared" si="37"/>
        <v/>
      </c>
      <c r="AZ84" s="98" t="str">
        <f t="shared" si="18"/>
        <v>Muy Alta</v>
      </c>
      <c r="BA84" s="97" t="e">
        <f t="shared" si="36"/>
        <v>#VALUE!</v>
      </c>
      <c r="BB84" s="98" t="e">
        <f t="shared" si="19"/>
        <v>#VALUE!</v>
      </c>
      <c r="BC84" s="74" t="e">
        <f>IF(AND(AZ84&lt;&gt;"",BB84&lt;&gt;""),VLOOKUP(AZ84&amp;BB84,'No Eliminar'!$P$3:$Q$27,2,FALSE),"")</f>
        <v>#VALUE!</v>
      </c>
      <c r="BD84" s="96"/>
      <c r="BE84" s="171"/>
      <c r="BF84" s="171"/>
      <c r="BG84" s="171"/>
      <c r="BH84" s="171"/>
      <c r="BI84" s="171"/>
      <c r="BJ84" s="176"/>
    </row>
    <row r="85" spans="2:62" ht="86.25" thickBot="1" x14ac:dyDescent="0.35">
      <c r="B85" s="68"/>
      <c r="C85" s="179" t="e">
        <f>VLOOKUP(B85,'No Eliminar'!B$3:D$18,2,FALSE)</f>
        <v>#N/A</v>
      </c>
      <c r="D85" s="179" t="e">
        <f>VLOOKUP(B85,'No Eliminar'!B$3:E$18,4,FALSE)</f>
        <v>#N/A</v>
      </c>
      <c r="E85" s="68"/>
      <c r="F85" s="149"/>
      <c r="G85" s="175"/>
      <c r="H85" s="187" t="s">
        <v>368</v>
      </c>
      <c r="I85" s="69"/>
      <c r="J85" s="88"/>
      <c r="K85" s="88"/>
      <c r="L85" s="68"/>
      <c r="M85" s="163"/>
      <c r="N85" s="89" t="str">
        <f t="shared" si="4"/>
        <v>;</v>
      </c>
      <c r="O85" s="90" t="str">
        <f t="shared" si="32"/>
        <v/>
      </c>
      <c r="P85" s="91"/>
      <c r="Q85" s="91"/>
      <c r="R85" s="91"/>
      <c r="S85" s="91"/>
      <c r="T85" s="91"/>
      <c r="U85" s="91"/>
      <c r="V85" s="91"/>
      <c r="W85" s="91"/>
      <c r="X85" s="91"/>
      <c r="Y85" s="91"/>
      <c r="Z85" s="91"/>
      <c r="AA85" s="91"/>
      <c r="AB85" s="91"/>
      <c r="AC85" s="91"/>
      <c r="AD85" s="91"/>
      <c r="AE85" s="91"/>
      <c r="AF85" s="91"/>
      <c r="AG85" s="91"/>
      <c r="AH85" s="91"/>
      <c r="AI85" s="62">
        <f t="shared" si="33"/>
        <v>0</v>
      </c>
      <c r="AJ85" s="81" t="str">
        <f t="shared" si="34"/>
        <v>Moderado</v>
      </c>
      <c r="AK85" s="80">
        <f t="shared" si="35"/>
        <v>0.6</v>
      </c>
      <c r="AL85" s="76" t="e">
        <f>IF(AND(N85&lt;&gt;"",AJ85&lt;&gt;""),VLOOKUP(N85&amp;AJ85,'No Eliminar'!$P$3:$Q$27,2,FALSE),"")</f>
        <v>#N/A</v>
      </c>
      <c r="AM85" s="140"/>
      <c r="AN85" s="171"/>
      <c r="AO85" s="171"/>
      <c r="AP85" s="95" t="str">
        <f t="shared" si="14"/>
        <v>Impacto</v>
      </c>
      <c r="AQ85" s="96"/>
      <c r="AR85" s="146" t="str">
        <f t="shared" si="15"/>
        <v/>
      </c>
      <c r="AS85" s="96"/>
      <c r="AT85" s="94" t="str">
        <f t="shared" si="16"/>
        <v/>
      </c>
      <c r="AU85" s="97" t="e">
        <f t="shared" si="17"/>
        <v>#VALUE!</v>
      </c>
      <c r="AV85" s="96"/>
      <c r="AW85" s="96"/>
      <c r="AX85" s="96"/>
      <c r="AY85" s="97" t="str">
        <f t="shared" si="37"/>
        <v/>
      </c>
      <c r="AZ85" s="98" t="str">
        <f t="shared" si="18"/>
        <v>Muy Alta</v>
      </c>
      <c r="BA85" s="97" t="e">
        <f t="shared" si="36"/>
        <v>#VALUE!</v>
      </c>
      <c r="BB85" s="98" t="e">
        <f t="shared" si="19"/>
        <v>#VALUE!</v>
      </c>
      <c r="BC85" s="74" t="e">
        <f>IF(AND(AZ85&lt;&gt;"",BB85&lt;&gt;""),VLOOKUP(AZ85&amp;BB85,'No Eliminar'!$P$3:$Q$27,2,FALSE),"")</f>
        <v>#VALUE!</v>
      </c>
      <c r="BD85" s="96"/>
      <c r="BE85" s="171"/>
      <c r="BF85" s="171"/>
      <c r="BG85" s="171"/>
      <c r="BH85" s="171"/>
      <c r="BI85" s="171"/>
      <c r="BJ85" s="176"/>
    </row>
    <row r="86" spans="2:62" ht="86.25" thickBot="1" x14ac:dyDescent="0.35">
      <c r="B86" s="68"/>
      <c r="C86" s="179" t="e">
        <f>VLOOKUP(B86,'No Eliminar'!B$3:D$18,2,FALSE)</f>
        <v>#N/A</v>
      </c>
      <c r="D86" s="179" t="e">
        <f>VLOOKUP(B86,'No Eliminar'!B$3:E$18,4,FALSE)</f>
        <v>#N/A</v>
      </c>
      <c r="E86" s="68"/>
      <c r="F86" s="149"/>
      <c r="G86" s="175"/>
      <c r="H86" s="187" t="s">
        <v>368</v>
      </c>
      <c r="I86" s="69"/>
      <c r="J86" s="88"/>
      <c r="K86" s="88"/>
      <c r="L86" s="68"/>
      <c r="M86" s="163"/>
      <c r="N86" s="89" t="str">
        <f t="shared" si="4"/>
        <v>;</v>
      </c>
      <c r="O86" s="90" t="str">
        <f t="shared" si="32"/>
        <v/>
      </c>
      <c r="P86" s="91"/>
      <c r="Q86" s="91"/>
      <c r="R86" s="91"/>
      <c r="S86" s="91"/>
      <c r="T86" s="91"/>
      <c r="U86" s="91"/>
      <c r="V86" s="91"/>
      <c r="W86" s="91"/>
      <c r="X86" s="91"/>
      <c r="Y86" s="91"/>
      <c r="Z86" s="91"/>
      <c r="AA86" s="91"/>
      <c r="AB86" s="91"/>
      <c r="AC86" s="91"/>
      <c r="AD86" s="91"/>
      <c r="AE86" s="91"/>
      <c r="AF86" s="91"/>
      <c r="AG86" s="91"/>
      <c r="AH86" s="91"/>
      <c r="AI86" s="62">
        <f t="shared" si="33"/>
        <v>0</v>
      </c>
      <c r="AJ86" s="81" t="str">
        <f t="shared" si="34"/>
        <v>Moderado</v>
      </c>
      <c r="AK86" s="80">
        <f t="shared" si="35"/>
        <v>0.6</v>
      </c>
      <c r="AL86" s="76" t="e">
        <f>IF(AND(N86&lt;&gt;"",AJ86&lt;&gt;""),VLOOKUP(N86&amp;AJ86,'No Eliminar'!$P$3:$Q$27,2,FALSE),"")</f>
        <v>#N/A</v>
      </c>
      <c r="AM86" s="140"/>
      <c r="AN86" s="171"/>
      <c r="AO86" s="171"/>
      <c r="AP86" s="95" t="str">
        <f t="shared" si="14"/>
        <v>Impacto</v>
      </c>
      <c r="AQ86" s="96"/>
      <c r="AR86" s="146" t="str">
        <f t="shared" si="15"/>
        <v/>
      </c>
      <c r="AS86" s="96"/>
      <c r="AT86" s="94" t="str">
        <f t="shared" si="16"/>
        <v/>
      </c>
      <c r="AU86" s="97" t="e">
        <f t="shared" si="17"/>
        <v>#VALUE!</v>
      </c>
      <c r="AV86" s="96"/>
      <c r="AW86" s="96"/>
      <c r="AX86" s="96"/>
      <c r="AY86" s="97" t="str">
        <f t="shared" si="37"/>
        <v/>
      </c>
      <c r="AZ86" s="98" t="str">
        <f t="shared" si="18"/>
        <v>Muy Alta</v>
      </c>
      <c r="BA86" s="97" t="e">
        <f t="shared" si="36"/>
        <v>#VALUE!</v>
      </c>
      <c r="BB86" s="98" t="e">
        <f t="shared" si="19"/>
        <v>#VALUE!</v>
      </c>
      <c r="BC86" s="74" t="e">
        <f>IF(AND(AZ86&lt;&gt;"",BB86&lt;&gt;""),VLOOKUP(AZ86&amp;BB86,'No Eliminar'!$P$3:$Q$27,2,FALSE),"")</f>
        <v>#VALUE!</v>
      </c>
      <c r="BD86" s="96"/>
      <c r="BE86" s="171"/>
      <c r="BF86" s="171"/>
      <c r="BG86" s="171"/>
      <c r="BH86" s="171"/>
      <c r="BI86" s="171"/>
      <c r="BJ86" s="176"/>
    </row>
    <row r="87" spans="2:62" ht="86.25" thickBot="1" x14ac:dyDescent="0.35">
      <c r="B87" s="68"/>
      <c r="C87" s="179" t="e">
        <f>VLOOKUP(B87,'No Eliminar'!B$3:D$18,2,FALSE)</f>
        <v>#N/A</v>
      </c>
      <c r="D87" s="179" t="e">
        <f>VLOOKUP(B87,'No Eliminar'!B$3:E$18,4,FALSE)</f>
        <v>#N/A</v>
      </c>
      <c r="E87" s="68"/>
      <c r="F87" s="149"/>
      <c r="G87" s="175"/>
      <c r="H87" s="187" t="s">
        <v>368</v>
      </c>
      <c r="I87" s="69"/>
      <c r="J87" s="88"/>
      <c r="K87" s="88"/>
      <c r="L87" s="68"/>
      <c r="M87" s="163"/>
      <c r="N87" s="89" t="str">
        <f t="shared" si="4"/>
        <v>;</v>
      </c>
      <c r="O87" s="90" t="str">
        <f t="shared" si="32"/>
        <v/>
      </c>
      <c r="P87" s="91"/>
      <c r="Q87" s="91"/>
      <c r="R87" s="91"/>
      <c r="S87" s="91"/>
      <c r="T87" s="91"/>
      <c r="U87" s="91"/>
      <c r="V87" s="91"/>
      <c r="W87" s="91"/>
      <c r="X87" s="91"/>
      <c r="Y87" s="91"/>
      <c r="Z87" s="91"/>
      <c r="AA87" s="91"/>
      <c r="AB87" s="91"/>
      <c r="AC87" s="91"/>
      <c r="AD87" s="91"/>
      <c r="AE87" s="91"/>
      <c r="AF87" s="91"/>
      <c r="AG87" s="91"/>
      <c r="AH87" s="91"/>
      <c r="AI87" s="62">
        <f t="shared" si="33"/>
        <v>0</v>
      </c>
      <c r="AJ87" s="81" t="str">
        <f t="shared" si="34"/>
        <v>Moderado</v>
      </c>
      <c r="AK87" s="80">
        <f t="shared" si="35"/>
        <v>0.6</v>
      </c>
      <c r="AL87" s="76" t="e">
        <f>IF(AND(N87&lt;&gt;"",AJ87&lt;&gt;""),VLOOKUP(N87&amp;AJ87,'No Eliminar'!$P$3:$Q$27,2,FALSE),"")</f>
        <v>#N/A</v>
      </c>
      <c r="AM87" s="140"/>
      <c r="AN87" s="171"/>
      <c r="AO87" s="171"/>
      <c r="AP87" s="95" t="str">
        <f t="shared" si="14"/>
        <v>Impacto</v>
      </c>
      <c r="AQ87" s="96"/>
      <c r="AR87" s="146" t="str">
        <f t="shared" si="15"/>
        <v/>
      </c>
      <c r="AS87" s="96"/>
      <c r="AT87" s="94" t="str">
        <f t="shared" si="16"/>
        <v/>
      </c>
      <c r="AU87" s="97" t="e">
        <f t="shared" si="17"/>
        <v>#VALUE!</v>
      </c>
      <c r="AV87" s="96"/>
      <c r="AW87" s="96"/>
      <c r="AX87" s="96"/>
      <c r="AY87" s="97" t="str">
        <f t="shared" si="37"/>
        <v/>
      </c>
      <c r="AZ87" s="98" t="str">
        <f t="shared" si="18"/>
        <v>Muy Alta</v>
      </c>
      <c r="BA87" s="97" t="e">
        <f t="shared" si="36"/>
        <v>#VALUE!</v>
      </c>
      <c r="BB87" s="98" t="e">
        <f t="shared" si="19"/>
        <v>#VALUE!</v>
      </c>
      <c r="BC87" s="74" t="e">
        <f>IF(AND(AZ87&lt;&gt;"",BB87&lt;&gt;""),VLOOKUP(AZ87&amp;BB87,'No Eliminar'!$P$3:$Q$27,2,FALSE),"")</f>
        <v>#VALUE!</v>
      </c>
      <c r="BD87" s="96"/>
      <c r="BE87" s="171"/>
      <c r="BF87" s="171"/>
      <c r="BG87" s="171"/>
      <c r="BH87" s="171"/>
      <c r="BI87" s="171"/>
      <c r="BJ87" s="176"/>
    </row>
    <row r="88" spans="2:62" ht="86.25" thickBot="1" x14ac:dyDescent="0.35">
      <c r="B88" s="68"/>
      <c r="C88" s="179" t="e">
        <f>VLOOKUP(B88,'No Eliminar'!B$3:D$18,2,FALSE)</f>
        <v>#N/A</v>
      </c>
      <c r="D88" s="179" t="e">
        <f>VLOOKUP(B88,'No Eliminar'!B$3:E$18,4,FALSE)</f>
        <v>#N/A</v>
      </c>
      <c r="E88" s="68"/>
      <c r="F88" s="149"/>
      <c r="G88" s="175"/>
      <c r="H88" s="187" t="s">
        <v>368</v>
      </c>
      <c r="I88" s="69"/>
      <c r="J88" s="88"/>
      <c r="K88" s="88"/>
      <c r="L88" s="68"/>
      <c r="M88" s="163"/>
      <c r="N88" s="89" t="str">
        <f t="shared" si="4"/>
        <v>;</v>
      </c>
      <c r="O88" s="90" t="str">
        <f t="shared" si="32"/>
        <v/>
      </c>
      <c r="P88" s="91"/>
      <c r="Q88" s="91"/>
      <c r="R88" s="91"/>
      <c r="S88" s="91"/>
      <c r="T88" s="91"/>
      <c r="U88" s="91"/>
      <c r="V88" s="91"/>
      <c r="W88" s="91"/>
      <c r="X88" s="91"/>
      <c r="Y88" s="91"/>
      <c r="Z88" s="91"/>
      <c r="AA88" s="91"/>
      <c r="AB88" s="91"/>
      <c r="AC88" s="91"/>
      <c r="AD88" s="91"/>
      <c r="AE88" s="91"/>
      <c r="AF88" s="91"/>
      <c r="AG88" s="91"/>
      <c r="AH88" s="91"/>
      <c r="AI88" s="62">
        <f t="shared" si="33"/>
        <v>0</v>
      </c>
      <c r="AJ88" s="81" t="str">
        <f t="shared" si="34"/>
        <v>Moderado</v>
      </c>
      <c r="AK88" s="80">
        <f t="shared" si="35"/>
        <v>0.6</v>
      </c>
      <c r="AL88" s="76" t="e">
        <f>IF(AND(N88&lt;&gt;"",AJ88&lt;&gt;""),VLOOKUP(N88&amp;AJ88,'No Eliminar'!$P$3:$Q$27,2,FALSE),"")</f>
        <v>#N/A</v>
      </c>
      <c r="AM88" s="140"/>
      <c r="AN88" s="171"/>
      <c r="AO88" s="171"/>
      <c r="AP88" s="95" t="str">
        <f t="shared" si="14"/>
        <v>Impacto</v>
      </c>
      <c r="AQ88" s="96"/>
      <c r="AR88" s="146" t="str">
        <f t="shared" si="15"/>
        <v/>
      </c>
      <c r="AS88" s="96"/>
      <c r="AT88" s="94" t="str">
        <f t="shared" si="16"/>
        <v/>
      </c>
      <c r="AU88" s="97" t="e">
        <f t="shared" si="17"/>
        <v>#VALUE!</v>
      </c>
      <c r="AV88" s="96"/>
      <c r="AW88" s="96"/>
      <c r="AX88" s="96"/>
      <c r="AY88" s="97" t="str">
        <f t="shared" si="37"/>
        <v/>
      </c>
      <c r="AZ88" s="98" t="str">
        <f t="shared" si="18"/>
        <v>Muy Alta</v>
      </c>
      <c r="BA88" s="97" t="e">
        <f t="shared" si="36"/>
        <v>#VALUE!</v>
      </c>
      <c r="BB88" s="98" t="e">
        <f t="shared" si="19"/>
        <v>#VALUE!</v>
      </c>
      <c r="BC88" s="74" t="e">
        <f>IF(AND(AZ88&lt;&gt;"",BB88&lt;&gt;""),VLOOKUP(AZ88&amp;BB88,'No Eliminar'!$P$3:$Q$27,2,FALSE),"")</f>
        <v>#VALUE!</v>
      </c>
      <c r="BD88" s="96"/>
      <c r="BE88" s="171"/>
      <c r="BF88" s="171"/>
      <c r="BG88" s="171"/>
      <c r="BH88" s="171"/>
      <c r="BI88" s="171"/>
      <c r="BJ88" s="176"/>
    </row>
    <row r="89" spans="2:62" ht="86.25" thickBot="1" x14ac:dyDescent="0.35">
      <c r="B89" s="68"/>
      <c r="C89" s="179" t="e">
        <f>VLOOKUP(B89,'No Eliminar'!B$3:D$18,2,FALSE)</f>
        <v>#N/A</v>
      </c>
      <c r="D89" s="179" t="e">
        <f>VLOOKUP(B89,'No Eliminar'!B$3:E$18,4,FALSE)</f>
        <v>#N/A</v>
      </c>
      <c r="E89" s="68"/>
      <c r="F89" s="149"/>
      <c r="G89" s="175"/>
      <c r="H89" s="187" t="s">
        <v>368</v>
      </c>
      <c r="I89" s="69"/>
      <c r="J89" s="88"/>
      <c r="K89" s="88"/>
      <c r="L89" s="68"/>
      <c r="M89" s="163"/>
      <c r="N89" s="89" t="str">
        <f t="shared" ref="N89:N152" si="112">IF(M89="No se ha presentado en los últimos años","Muy Baja", IF(M89="Al menos  1 vez en los últimos 5 años","Baja", IF(M89="Al menos  1 vez en los últimos 2 años","Media", IF(M89="Al menos  1 vez en el último año","Alta",IF(M89="Más de 1 vez al año","Muy Alta",";")))))</f>
        <v>;</v>
      </c>
      <c r="O89" s="90" t="str">
        <f t="shared" si="32"/>
        <v/>
      </c>
      <c r="P89" s="91"/>
      <c r="Q89" s="91"/>
      <c r="R89" s="91"/>
      <c r="S89" s="91"/>
      <c r="T89" s="91"/>
      <c r="U89" s="91"/>
      <c r="V89" s="91"/>
      <c r="W89" s="91"/>
      <c r="X89" s="91"/>
      <c r="Y89" s="91"/>
      <c r="Z89" s="91"/>
      <c r="AA89" s="91"/>
      <c r="AB89" s="91"/>
      <c r="AC89" s="91"/>
      <c r="AD89" s="91"/>
      <c r="AE89" s="91"/>
      <c r="AF89" s="91"/>
      <c r="AG89" s="91"/>
      <c r="AH89" s="91"/>
      <c r="AI89" s="62">
        <f t="shared" si="33"/>
        <v>0</v>
      </c>
      <c r="AJ89" s="81" t="str">
        <f t="shared" si="34"/>
        <v>Moderado</v>
      </c>
      <c r="AK89" s="80">
        <f t="shared" si="35"/>
        <v>0.6</v>
      </c>
      <c r="AL89" s="76" t="e">
        <f>IF(AND(N89&lt;&gt;"",AJ89&lt;&gt;""),VLOOKUP(N89&amp;AJ89,'No Eliminar'!$P$3:$Q$27,2,FALSE),"")</f>
        <v>#N/A</v>
      </c>
      <c r="AM89" s="140"/>
      <c r="AN89" s="171"/>
      <c r="AO89" s="171"/>
      <c r="AP89" s="95" t="str">
        <f t="shared" si="14"/>
        <v>Impacto</v>
      </c>
      <c r="AQ89" s="96"/>
      <c r="AR89" s="146" t="str">
        <f t="shared" si="15"/>
        <v/>
      </c>
      <c r="AS89" s="96"/>
      <c r="AT89" s="94" t="str">
        <f t="shared" si="16"/>
        <v/>
      </c>
      <c r="AU89" s="97" t="e">
        <f t="shared" si="17"/>
        <v>#VALUE!</v>
      </c>
      <c r="AV89" s="96"/>
      <c r="AW89" s="96"/>
      <c r="AX89" s="96"/>
      <c r="AY89" s="97" t="str">
        <f t="shared" si="37"/>
        <v/>
      </c>
      <c r="AZ89" s="98" t="str">
        <f t="shared" si="18"/>
        <v>Muy Alta</v>
      </c>
      <c r="BA89" s="97" t="e">
        <f t="shared" si="36"/>
        <v>#VALUE!</v>
      </c>
      <c r="BB89" s="98" t="e">
        <f t="shared" si="19"/>
        <v>#VALUE!</v>
      </c>
      <c r="BC89" s="74" t="e">
        <f>IF(AND(AZ89&lt;&gt;"",BB89&lt;&gt;""),VLOOKUP(AZ89&amp;BB89,'No Eliminar'!$P$3:$Q$27,2,FALSE),"")</f>
        <v>#VALUE!</v>
      </c>
      <c r="BD89" s="96"/>
      <c r="BE89" s="171"/>
      <c r="BF89" s="171"/>
      <c r="BG89" s="171"/>
      <c r="BH89" s="171"/>
      <c r="BI89" s="171"/>
      <c r="BJ89" s="176"/>
    </row>
    <row r="90" spans="2:62" ht="86.25" thickBot="1" x14ac:dyDescent="0.35">
      <c r="B90" s="68"/>
      <c r="C90" s="179" t="e">
        <f>VLOOKUP(B90,'No Eliminar'!B$3:D$18,2,FALSE)</f>
        <v>#N/A</v>
      </c>
      <c r="D90" s="179" t="e">
        <f>VLOOKUP(B90,'No Eliminar'!B$3:E$18,4,FALSE)</f>
        <v>#N/A</v>
      </c>
      <c r="E90" s="68"/>
      <c r="F90" s="149"/>
      <c r="G90" s="175"/>
      <c r="H90" s="187" t="s">
        <v>368</v>
      </c>
      <c r="I90" s="69"/>
      <c r="J90" s="88"/>
      <c r="K90" s="88"/>
      <c r="L90" s="68"/>
      <c r="M90" s="163"/>
      <c r="N90" s="89" t="str">
        <f t="shared" si="112"/>
        <v>;</v>
      </c>
      <c r="O90" s="90" t="str">
        <f t="shared" ref="O90:O153" si="113">IF(N90="Muy Baja", 20%, IF(N90="Baja",40%, IF(N90="Media",60%, IF(N90="Alta",80%,IF(N90="Muy Alta",100%,"")))))</f>
        <v/>
      </c>
      <c r="P90" s="91"/>
      <c r="Q90" s="91"/>
      <c r="R90" s="91"/>
      <c r="S90" s="91"/>
      <c r="T90" s="91"/>
      <c r="U90" s="91"/>
      <c r="V90" s="91"/>
      <c r="W90" s="91"/>
      <c r="X90" s="91"/>
      <c r="Y90" s="91"/>
      <c r="Z90" s="91"/>
      <c r="AA90" s="91"/>
      <c r="AB90" s="91"/>
      <c r="AC90" s="91"/>
      <c r="AD90" s="91"/>
      <c r="AE90" s="91"/>
      <c r="AF90" s="91"/>
      <c r="AG90" s="91"/>
      <c r="AH90" s="91"/>
      <c r="AI90" s="62">
        <f t="shared" ref="AI90:AI153" si="114">COUNTIF(P90:AH90, "SI")</f>
        <v>0</v>
      </c>
      <c r="AJ90" s="81" t="str">
        <f t="shared" ref="AJ90:AJ153" si="115">IF(AI90&lt;=5, "Moderado", IF(AI90&lt;=11,"Mayor","Catastrófico"))</f>
        <v>Moderado</v>
      </c>
      <c r="AK90" s="80">
        <f t="shared" ref="AK90:AK153" si="116">IF(AJ90="Leve", 20%, IF(AJ90="Menor",40%, IF(AJ90="Moderado",60%, IF(AJ90="Mayor",80%,IF(AJ90="Catastrófico",100%,"")))))</f>
        <v>0.6</v>
      </c>
      <c r="AL90" s="76" t="e">
        <f>IF(AND(N90&lt;&gt;"",AJ90&lt;&gt;""),VLOOKUP(N90&amp;AJ90,'No Eliminar'!$P$3:$Q$27,2,FALSE),"")</f>
        <v>#N/A</v>
      </c>
      <c r="AM90" s="140"/>
      <c r="AN90" s="171"/>
      <c r="AO90" s="171"/>
      <c r="AP90" s="95" t="str">
        <f t="shared" ref="AP90:AP153" si="117">IF(AQ90="Preventivo","Probabilidad",IF(AQ90="Detectivo","Probabilidad","Impacto"))</f>
        <v>Impacto</v>
      </c>
      <c r="AQ90" s="96"/>
      <c r="AR90" s="146" t="str">
        <f t="shared" ref="AR90:AR153" si="118">IF(AQ90="Preventivo", 25%, IF(AQ90="Detectivo",15%, IF(AQ90="Correctivo",10%,IF(AQ90="No se tienen controles para aplicar al impacto","No Aplica",""))))</f>
        <v/>
      </c>
      <c r="AS90" s="96"/>
      <c r="AT90" s="94" t="str">
        <f t="shared" ref="AT90:AT153" si="119">IF(AS90="Automático", 25%, IF(AS90="Manual",15%,IF(AS90="No Aplica", "No Aplica","")))</f>
        <v/>
      </c>
      <c r="AU90" s="97" t="e">
        <f t="shared" ref="AU90:AU153" si="120">AR90+AT90</f>
        <v>#VALUE!</v>
      </c>
      <c r="AV90" s="96"/>
      <c r="AW90" s="96"/>
      <c r="AX90" s="96"/>
      <c r="AY90" s="97" t="str">
        <f t="shared" ref="AY90:AY153" si="121">IFERROR(IF(AP90="Probabilidad",(O90-(+O90*AU90)),IF(AP90="Impacto",O90,"")),"")</f>
        <v/>
      </c>
      <c r="AZ90" s="98" t="str">
        <f t="shared" ref="AZ90:AZ153" si="122">IF(AY90&lt;=20%, "Muy Baja", IF(AY90&lt;=40%,"Baja", IF(AY90&lt;=60%,"Media",IF(AY90&lt;=80%,"Alta","Muy Alta"))))</f>
        <v>Muy Alta</v>
      </c>
      <c r="BA90" s="97" t="e">
        <f t="shared" ref="BA90:BA153" si="123">IF(AP90="Impacto",(AK90-(+AK90*AU90)),AK90)</f>
        <v>#VALUE!</v>
      </c>
      <c r="BB90" s="98" t="e">
        <f t="shared" ref="BB90:BB153" si="124">IF(BA90&lt;=20%, "Leve", IF(BA90&lt;=40%,"Menor", IF(BA90&lt;=60%,"Moderado",IF(BA90&lt;=80%,"Mayor","Catastrófico"))))</f>
        <v>#VALUE!</v>
      </c>
      <c r="BC90" s="74" t="e">
        <f>IF(AND(AZ90&lt;&gt;"",BB90&lt;&gt;""),VLOOKUP(AZ90&amp;BB90,'No Eliminar'!$P$3:$Q$27,2,FALSE),"")</f>
        <v>#VALUE!</v>
      </c>
      <c r="BD90" s="96"/>
      <c r="BE90" s="171"/>
      <c r="BF90" s="171"/>
      <c r="BG90" s="171"/>
      <c r="BH90" s="171"/>
      <c r="BI90" s="171"/>
      <c r="BJ90" s="176"/>
    </row>
    <row r="91" spans="2:62" ht="86.25" thickBot="1" x14ac:dyDescent="0.35">
      <c r="B91" s="68"/>
      <c r="C91" s="179" t="e">
        <f>VLOOKUP(B91,'No Eliminar'!B$3:D$18,2,FALSE)</f>
        <v>#N/A</v>
      </c>
      <c r="D91" s="179" t="e">
        <f>VLOOKUP(B91,'No Eliminar'!B$3:E$18,4,FALSE)</f>
        <v>#N/A</v>
      </c>
      <c r="E91" s="68"/>
      <c r="F91" s="149"/>
      <c r="G91" s="175"/>
      <c r="H91" s="187" t="s">
        <v>368</v>
      </c>
      <c r="I91" s="69"/>
      <c r="J91" s="88"/>
      <c r="K91" s="88"/>
      <c r="L91" s="68"/>
      <c r="M91" s="163"/>
      <c r="N91" s="89" t="str">
        <f t="shared" si="112"/>
        <v>;</v>
      </c>
      <c r="O91" s="90" t="str">
        <f t="shared" si="113"/>
        <v/>
      </c>
      <c r="P91" s="91"/>
      <c r="Q91" s="91"/>
      <c r="R91" s="91"/>
      <c r="S91" s="91"/>
      <c r="T91" s="91"/>
      <c r="U91" s="91"/>
      <c r="V91" s="91"/>
      <c r="W91" s="91"/>
      <c r="X91" s="91"/>
      <c r="Y91" s="91"/>
      <c r="Z91" s="91"/>
      <c r="AA91" s="91"/>
      <c r="AB91" s="91"/>
      <c r="AC91" s="91"/>
      <c r="AD91" s="91"/>
      <c r="AE91" s="91"/>
      <c r="AF91" s="91"/>
      <c r="AG91" s="91"/>
      <c r="AH91" s="91"/>
      <c r="AI91" s="62">
        <f t="shared" si="114"/>
        <v>0</v>
      </c>
      <c r="AJ91" s="81" t="str">
        <f t="shared" si="115"/>
        <v>Moderado</v>
      </c>
      <c r="AK91" s="80">
        <f t="shared" si="116"/>
        <v>0.6</v>
      </c>
      <c r="AL91" s="76" t="e">
        <f>IF(AND(N91&lt;&gt;"",AJ91&lt;&gt;""),VLOOKUP(N91&amp;AJ91,'No Eliminar'!$P$3:$Q$27,2,FALSE),"")</f>
        <v>#N/A</v>
      </c>
      <c r="AM91" s="140"/>
      <c r="AN91" s="171"/>
      <c r="AO91" s="171"/>
      <c r="AP91" s="95" t="str">
        <f t="shared" si="117"/>
        <v>Impacto</v>
      </c>
      <c r="AQ91" s="96"/>
      <c r="AR91" s="146" t="str">
        <f t="shared" si="118"/>
        <v/>
      </c>
      <c r="AS91" s="96"/>
      <c r="AT91" s="94" t="str">
        <f t="shared" si="119"/>
        <v/>
      </c>
      <c r="AU91" s="97" t="e">
        <f t="shared" si="120"/>
        <v>#VALUE!</v>
      </c>
      <c r="AV91" s="96"/>
      <c r="AW91" s="96"/>
      <c r="AX91" s="96"/>
      <c r="AY91" s="97" t="str">
        <f t="shared" si="121"/>
        <v/>
      </c>
      <c r="AZ91" s="98" t="str">
        <f t="shared" si="122"/>
        <v>Muy Alta</v>
      </c>
      <c r="BA91" s="97" t="e">
        <f t="shared" si="123"/>
        <v>#VALUE!</v>
      </c>
      <c r="BB91" s="98" t="e">
        <f t="shared" si="124"/>
        <v>#VALUE!</v>
      </c>
      <c r="BC91" s="74" t="e">
        <f>IF(AND(AZ91&lt;&gt;"",BB91&lt;&gt;""),VLOOKUP(AZ91&amp;BB91,'No Eliminar'!$P$3:$Q$27,2,FALSE),"")</f>
        <v>#VALUE!</v>
      </c>
      <c r="BD91" s="96"/>
      <c r="BE91" s="171"/>
      <c r="BF91" s="171"/>
      <c r="BG91" s="171"/>
      <c r="BH91" s="171"/>
      <c r="BI91" s="171"/>
      <c r="BJ91" s="176"/>
    </row>
    <row r="92" spans="2:62" ht="86.25" thickBot="1" x14ac:dyDescent="0.35">
      <c r="B92" s="68"/>
      <c r="C92" s="179" t="e">
        <f>VLOOKUP(B92,'No Eliminar'!B$3:D$18,2,FALSE)</f>
        <v>#N/A</v>
      </c>
      <c r="D92" s="179" t="e">
        <f>VLOOKUP(B92,'No Eliminar'!B$3:E$18,4,FALSE)</f>
        <v>#N/A</v>
      </c>
      <c r="E92" s="68"/>
      <c r="F92" s="149"/>
      <c r="G92" s="175"/>
      <c r="H92" s="187" t="s">
        <v>368</v>
      </c>
      <c r="I92" s="69"/>
      <c r="J92" s="88"/>
      <c r="K92" s="88"/>
      <c r="L92" s="68"/>
      <c r="M92" s="163"/>
      <c r="N92" s="89" t="str">
        <f t="shared" si="112"/>
        <v>;</v>
      </c>
      <c r="O92" s="90" t="str">
        <f t="shared" si="113"/>
        <v/>
      </c>
      <c r="P92" s="91"/>
      <c r="Q92" s="91"/>
      <c r="R92" s="91"/>
      <c r="S92" s="91"/>
      <c r="T92" s="91"/>
      <c r="U92" s="91"/>
      <c r="V92" s="91"/>
      <c r="W92" s="91"/>
      <c r="X92" s="91"/>
      <c r="Y92" s="91"/>
      <c r="Z92" s="91"/>
      <c r="AA92" s="91"/>
      <c r="AB92" s="91"/>
      <c r="AC92" s="91"/>
      <c r="AD92" s="91"/>
      <c r="AE92" s="91"/>
      <c r="AF92" s="91"/>
      <c r="AG92" s="91"/>
      <c r="AH92" s="91"/>
      <c r="AI92" s="62">
        <f t="shared" si="114"/>
        <v>0</v>
      </c>
      <c r="AJ92" s="81" t="str">
        <f t="shared" si="115"/>
        <v>Moderado</v>
      </c>
      <c r="AK92" s="80">
        <f t="shared" si="116"/>
        <v>0.6</v>
      </c>
      <c r="AL92" s="76" t="e">
        <f>IF(AND(N92&lt;&gt;"",AJ92&lt;&gt;""),VLOOKUP(N92&amp;AJ92,'No Eliminar'!$P$3:$Q$27,2,FALSE),"")</f>
        <v>#N/A</v>
      </c>
      <c r="AM92" s="140"/>
      <c r="AN92" s="171"/>
      <c r="AO92" s="171"/>
      <c r="AP92" s="95" t="str">
        <f t="shared" si="117"/>
        <v>Impacto</v>
      </c>
      <c r="AQ92" s="96"/>
      <c r="AR92" s="146" t="str">
        <f t="shared" si="118"/>
        <v/>
      </c>
      <c r="AS92" s="96"/>
      <c r="AT92" s="94" t="str">
        <f t="shared" si="119"/>
        <v/>
      </c>
      <c r="AU92" s="97" t="e">
        <f t="shared" si="120"/>
        <v>#VALUE!</v>
      </c>
      <c r="AV92" s="96"/>
      <c r="AW92" s="96"/>
      <c r="AX92" s="96"/>
      <c r="AY92" s="97" t="str">
        <f t="shared" si="121"/>
        <v/>
      </c>
      <c r="AZ92" s="98" t="str">
        <f t="shared" si="122"/>
        <v>Muy Alta</v>
      </c>
      <c r="BA92" s="97" t="e">
        <f t="shared" si="123"/>
        <v>#VALUE!</v>
      </c>
      <c r="BB92" s="98" t="e">
        <f t="shared" si="124"/>
        <v>#VALUE!</v>
      </c>
      <c r="BC92" s="74" t="e">
        <f>IF(AND(AZ92&lt;&gt;"",BB92&lt;&gt;""),VLOOKUP(AZ92&amp;BB92,'No Eliminar'!$P$3:$Q$27,2,FALSE),"")</f>
        <v>#VALUE!</v>
      </c>
      <c r="BD92" s="96"/>
      <c r="BE92" s="171"/>
      <c r="BF92" s="171"/>
      <c r="BG92" s="171"/>
      <c r="BH92" s="171"/>
      <c r="BI92" s="171"/>
      <c r="BJ92" s="176"/>
    </row>
    <row r="93" spans="2:62" ht="86.25" thickBot="1" x14ac:dyDescent="0.35">
      <c r="B93" s="68"/>
      <c r="C93" s="179" t="e">
        <f>VLOOKUP(B93,'No Eliminar'!B$3:D$18,2,FALSE)</f>
        <v>#N/A</v>
      </c>
      <c r="D93" s="179" t="e">
        <f>VLOOKUP(B93,'No Eliminar'!B$3:E$18,4,FALSE)</f>
        <v>#N/A</v>
      </c>
      <c r="E93" s="68"/>
      <c r="F93" s="149"/>
      <c r="G93" s="175"/>
      <c r="H93" s="187" t="s">
        <v>368</v>
      </c>
      <c r="I93" s="69"/>
      <c r="J93" s="88"/>
      <c r="K93" s="88"/>
      <c r="L93" s="68"/>
      <c r="M93" s="163"/>
      <c r="N93" s="89" t="str">
        <f t="shared" si="112"/>
        <v>;</v>
      </c>
      <c r="O93" s="90" t="str">
        <f t="shared" si="113"/>
        <v/>
      </c>
      <c r="P93" s="91"/>
      <c r="Q93" s="91"/>
      <c r="R93" s="91"/>
      <c r="S93" s="91"/>
      <c r="T93" s="91"/>
      <c r="U93" s="91"/>
      <c r="V93" s="91"/>
      <c r="W93" s="91"/>
      <c r="X93" s="91"/>
      <c r="Y93" s="91"/>
      <c r="Z93" s="91"/>
      <c r="AA93" s="91"/>
      <c r="AB93" s="91"/>
      <c r="AC93" s="91"/>
      <c r="AD93" s="91"/>
      <c r="AE93" s="91"/>
      <c r="AF93" s="91"/>
      <c r="AG93" s="91"/>
      <c r="AH93" s="91"/>
      <c r="AI93" s="62">
        <f t="shared" si="114"/>
        <v>0</v>
      </c>
      <c r="AJ93" s="81" t="str">
        <f t="shared" si="115"/>
        <v>Moderado</v>
      </c>
      <c r="AK93" s="80">
        <f t="shared" si="116"/>
        <v>0.6</v>
      </c>
      <c r="AL93" s="76" t="e">
        <f>IF(AND(N93&lt;&gt;"",AJ93&lt;&gt;""),VLOOKUP(N93&amp;AJ93,'No Eliminar'!$P$3:$Q$27,2,FALSE),"")</f>
        <v>#N/A</v>
      </c>
      <c r="AM93" s="140"/>
      <c r="AN93" s="171"/>
      <c r="AO93" s="171"/>
      <c r="AP93" s="95" t="str">
        <f t="shared" si="117"/>
        <v>Impacto</v>
      </c>
      <c r="AQ93" s="96"/>
      <c r="AR93" s="146" t="str">
        <f t="shared" si="118"/>
        <v/>
      </c>
      <c r="AS93" s="96"/>
      <c r="AT93" s="94" t="str">
        <f t="shared" si="119"/>
        <v/>
      </c>
      <c r="AU93" s="97" t="e">
        <f t="shared" si="120"/>
        <v>#VALUE!</v>
      </c>
      <c r="AV93" s="96"/>
      <c r="AW93" s="96"/>
      <c r="AX93" s="96"/>
      <c r="AY93" s="97" t="str">
        <f t="shared" si="121"/>
        <v/>
      </c>
      <c r="AZ93" s="98" t="str">
        <f t="shared" si="122"/>
        <v>Muy Alta</v>
      </c>
      <c r="BA93" s="97" t="e">
        <f t="shared" si="123"/>
        <v>#VALUE!</v>
      </c>
      <c r="BB93" s="98" t="e">
        <f t="shared" si="124"/>
        <v>#VALUE!</v>
      </c>
      <c r="BC93" s="74" t="e">
        <f>IF(AND(AZ93&lt;&gt;"",BB93&lt;&gt;""),VLOOKUP(AZ93&amp;BB93,'No Eliminar'!$P$3:$Q$27,2,FALSE),"")</f>
        <v>#VALUE!</v>
      </c>
      <c r="BD93" s="96"/>
      <c r="BE93" s="171"/>
      <c r="BF93" s="171"/>
      <c r="BG93" s="171"/>
      <c r="BH93" s="171"/>
      <c r="BI93" s="171"/>
      <c r="BJ93" s="176"/>
    </row>
    <row r="94" spans="2:62" ht="86.25" thickBot="1" x14ac:dyDescent="0.35">
      <c r="B94" s="68"/>
      <c r="C94" s="179" t="e">
        <f>VLOOKUP(B94,'No Eliminar'!B$3:D$18,2,FALSE)</f>
        <v>#N/A</v>
      </c>
      <c r="D94" s="179" t="e">
        <f>VLOOKUP(B94,'No Eliminar'!B$3:E$18,4,FALSE)</f>
        <v>#N/A</v>
      </c>
      <c r="E94" s="68"/>
      <c r="F94" s="149"/>
      <c r="G94" s="175"/>
      <c r="H94" s="187" t="s">
        <v>368</v>
      </c>
      <c r="I94" s="69"/>
      <c r="J94" s="88"/>
      <c r="K94" s="88"/>
      <c r="L94" s="68"/>
      <c r="M94" s="163"/>
      <c r="N94" s="89" t="str">
        <f t="shared" si="112"/>
        <v>;</v>
      </c>
      <c r="O94" s="90" t="str">
        <f t="shared" si="113"/>
        <v/>
      </c>
      <c r="P94" s="91"/>
      <c r="Q94" s="91"/>
      <c r="R94" s="91"/>
      <c r="S94" s="91"/>
      <c r="T94" s="91"/>
      <c r="U94" s="91"/>
      <c r="V94" s="91"/>
      <c r="W94" s="91"/>
      <c r="X94" s="91"/>
      <c r="Y94" s="91"/>
      <c r="Z94" s="91"/>
      <c r="AA94" s="91"/>
      <c r="AB94" s="91"/>
      <c r="AC94" s="91"/>
      <c r="AD94" s="91"/>
      <c r="AE94" s="91"/>
      <c r="AF94" s="91"/>
      <c r="AG94" s="91"/>
      <c r="AH94" s="91"/>
      <c r="AI94" s="62">
        <f t="shared" si="114"/>
        <v>0</v>
      </c>
      <c r="AJ94" s="81" t="str">
        <f t="shared" si="115"/>
        <v>Moderado</v>
      </c>
      <c r="AK94" s="80">
        <f t="shared" si="116"/>
        <v>0.6</v>
      </c>
      <c r="AL94" s="76" t="e">
        <f>IF(AND(N94&lt;&gt;"",AJ94&lt;&gt;""),VLOOKUP(N94&amp;AJ94,'No Eliminar'!$P$3:$Q$27,2,FALSE),"")</f>
        <v>#N/A</v>
      </c>
      <c r="AM94" s="140"/>
      <c r="AN94" s="171"/>
      <c r="AO94" s="171"/>
      <c r="AP94" s="95" t="str">
        <f t="shared" si="117"/>
        <v>Impacto</v>
      </c>
      <c r="AQ94" s="96"/>
      <c r="AR94" s="146" t="str">
        <f t="shared" si="118"/>
        <v/>
      </c>
      <c r="AS94" s="96"/>
      <c r="AT94" s="94" t="str">
        <f t="shared" si="119"/>
        <v/>
      </c>
      <c r="AU94" s="97" t="e">
        <f t="shared" si="120"/>
        <v>#VALUE!</v>
      </c>
      <c r="AV94" s="96"/>
      <c r="AW94" s="96"/>
      <c r="AX94" s="96"/>
      <c r="AY94" s="97" t="str">
        <f t="shared" si="121"/>
        <v/>
      </c>
      <c r="AZ94" s="98" t="str">
        <f t="shared" si="122"/>
        <v>Muy Alta</v>
      </c>
      <c r="BA94" s="97" t="e">
        <f t="shared" si="123"/>
        <v>#VALUE!</v>
      </c>
      <c r="BB94" s="98" t="e">
        <f t="shared" si="124"/>
        <v>#VALUE!</v>
      </c>
      <c r="BC94" s="74" t="e">
        <f>IF(AND(AZ94&lt;&gt;"",BB94&lt;&gt;""),VLOOKUP(AZ94&amp;BB94,'No Eliminar'!$P$3:$Q$27,2,FALSE),"")</f>
        <v>#VALUE!</v>
      </c>
      <c r="BD94" s="96"/>
      <c r="BE94" s="171"/>
      <c r="BF94" s="171"/>
      <c r="BG94" s="171"/>
      <c r="BH94" s="171"/>
      <c r="BI94" s="171"/>
      <c r="BJ94" s="176"/>
    </row>
    <row r="95" spans="2:62" ht="86.25" thickBot="1" x14ac:dyDescent="0.35">
      <c r="B95" s="68"/>
      <c r="C95" s="179" t="e">
        <f>VLOOKUP(B95,'No Eliminar'!B$3:D$18,2,FALSE)</f>
        <v>#N/A</v>
      </c>
      <c r="D95" s="179" t="e">
        <f>VLOOKUP(B95,'No Eliminar'!B$3:E$18,4,FALSE)</f>
        <v>#N/A</v>
      </c>
      <c r="E95" s="68"/>
      <c r="F95" s="149"/>
      <c r="G95" s="175"/>
      <c r="H95" s="187" t="s">
        <v>368</v>
      </c>
      <c r="I95" s="69"/>
      <c r="J95" s="88"/>
      <c r="K95" s="88"/>
      <c r="L95" s="68"/>
      <c r="M95" s="163"/>
      <c r="N95" s="89" t="str">
        <f t="shared" si="112"/>
        <v>;</v>
      </c>
      <c r="O95" s="90" t="str">
        <f t="shared" si="113"/>
        <v/>
      </c>
      <c r="P95" s="91"/>
      <c r="Q95" s="91"/>
      <c r="R95" s="91"/>
      <c r="S95" s="91"/>
      <c r="T95" s="91"/>
      <c r="U95" s="91"/>
      <c r="V95" s="91"/>
      <c r="W95" s="91"/>
      <c r="X95" s="91"/>
      <c r="Y95" s="91"/>
      <c r="Z95" s="91"/>
      <c r="AA95" s="91"/>
      <c r="AB95" s="91"/>
      <c r="AC95" s="91"/>
      <c r="AD95" s="91"/>
      <c r="AE95" s="91"/>
      <c r="AF95" s="91"/>
      <c r="AG95" s="91"/>
      <c r="AH95" s="91"/>
      <c r="AI95" s="62">
        <f t="shared" si="114"/>
        <v>0</v>
      </c>
      <c r="AJ95" s="81" t="str">
        <f t="shared" si="115"/>
        <v>Moderado</v>
      </c>
      <c r="AK95" s="80">
        <f t="shared" si="116"/>
        <v>0.6</v>
      </c>
      <c r="AL95" s="76" t="e">
        <f>IF(AND(N95&lt;&gt;"",AJ95&lt;&gt;""),VLOOKUP(N95&amp;AJ95,'No Eliminar'!$P$3:$Q$27,2,FALSE),"")</f>
        <v>#N/A</v>
      </c>
      <c r="AM95" s="140"/>
      <c r="AN95" s="171"/>
      <c r="AO95" s="171"/>
      <c r="AP95" s="95" t="str">
        <f t="shared" si="117"/>
        <v>Impacto</v>
      </c>
      <c r="AQ95" s="96"/>
      <c r="AR95" s="146" t="str">
        <f t="shared" si="118"/>
        <v/>
      </c>
      <c r="AS95" s="96"/>
      <c r="AT95" s="94" t="str">
        <f t="shared" si="119"/>
        <v/>
      </c>
      <c r="AU95" s="97" t="e">
        <f t="shared" si="120"/>
        <v>#VALUE!</v>
      </c>
      <c r="AV95" s="96"/>
      <c r="AW95" s="96"/>
      <c r="AX95" s="96"/>
      <c r="AY95" s="97" t="str">
        <f t="shared" si="121"/>
        <v/>
      </c>
      <c r="AZ95" s="98" t="str">
        <f t="shared" si="122"/>
        <v>Muy Alta</v>
      </c>
      <c r="BA95" s="97" t="e">
        <f t="shared" si="123"/>
        <v>#VALUE!</v>
      </c>
      <c r="BB95" s="98" t="e">
        <f t="shared" si="124"/>
        <v>#VALUE!</v>
      </c>
      <c r="BC95" s="74" t="e">
        <f>IF(AND(AZ95&lt;&gt;"",BB95&lt;&gt;""),VLOOKUP(AZ95&amp;BB95,'No Eliminar'!$P$3:$Q$27,2,FALSE),"")</f>
        <v>#VALUE!</v>
      </c>
      <c r="BD95" s="96"/>
      <c r="BE95" s="171"/>
      <c r="BF95" s="171"/>
      <c r="BG95" s="171"/>
      <c r="BH95" s="171"/>
      <c r="BI95" s="171"/>
      <c r="BJ95" s="176"/>
    </row>
    <row r="96" spans="2:62" ht="86.25" thickBot="1" x14ac:dyDescent="0.35">
      <c r="B96" s="68"/>
      <c r="C96" s="179" t="e">
        <f>VLOOKUP(B96,'No Eliminar'!B$3:D$18,2,FALSE)</f>
        <v>#N/A</v>
      </c>
      <c r="D96" s="179" t="e">
        <f>VLOOKUP(B96,'No Eliminar'!B$3:E$18,4,FALSE)</f>
        <v>#N/A</v>
      </c>
      <c r="E96" s="68"/>
      <c r="F96" s="149"/>
      <c r="G96" s="175"/>
      <c r="H96" s="187" t="s">
        <v>368</v>
      </c>
      <c r="I96" s="69"/>
      <c r="J96" s="88"/>
      <c r="K96" s="88"/>
      <c r="L96" s="68"/>
      <c r="M96" s="163"/>
      <c r="N96" s="89" t="str">
        <f t="shared" si="112"/>
        <v>;</v>
      </c>
      <c r="O96" s="90" t="str">
        <f t="shared" si="113"/>
        <v/>
      </c>
      <c r="P96" s="91"/>
      <c r="Q96" s="91"/>
      <c r="R96" s="91"/>
      <c r="S96" s="91"/>
      <c r="T96" s="91"/>
      <c r="U96" s="91"/>
      <c r="V96" s="91"/>
      <c r="W96" s="91"/>
      <c r="X96" s="91"/>
      <c r="Y96" s="91"/>
      <c r="Z96" s="91"/>
      <c r="AA96" s="91"/>
      <c r="AB96" s="91"/>
      <c r="AC96" s="91"/>
      <c r="AD96" s="91"/>
      <c r="AE96" s="91"/>
      <c r="AF96" s="91"/>
      <c r="AG96" s="91"/>
      <c r="AH96" s="91"/>
      <c r="AI96" s="62">
        <f t="shared" si="114"/>
        <v>0</v>
      </c>
      <c r="AJ96" s="81" t="str">
        <f t="shared" si="115"/>
        <v>Moderado</v>
      </c>
      <c r="AK96" s="80">
        <f t="shared" si="116"/>
        <v>0.6</v>
      </c>
      <c r="AL96" s="76" t="e">
        <f>IF(AND(N96&lt;&gt;"",AJ96&lt;&gt;""),VLOOKUP(N96&amp;AJ96,'No Eliminar'!$P$3:$Q$27,2,FALSE),"")</f>
        <v>#N/A</v>
      </c>
      <c r="AM96" s="140"/>
      <c r="AN96" s="171"/>
      <c r="AO96" s="171"/>
      <c r="AP96" s="95" t="str">
        <f t="shared" si="117"/>
        <v>Impacto</v>
      </c>
      <c r="AQ96" s="96"/>
      <c r="AR96" s="146" t="str">
        <f t="shared" si="118"/>
        <v/>
      </c>
      <c r="AS96" s="96"/>
      <c r="AT96" s="94" t="str">
        <f t="shared" si="119"/>
        <v/>
      </c>
      <c r="AU96" s="97" t="e">
        <f t="shared" si="120"/>
        <v>#VALUE!</v>
      </c>
      <c r="AV96" s="96"/>
      <c r="AW96" s="96"/>
      <c r="AX96" s="96"/>
      <c r="AY96" s="97" t="str">
        <f t="shared" si="121"/>
        <v/>
      </c>
      <c r="AZ96" s="98" t="str">
        <f t="shared" si="122"/>
        <v>Muy Alta</v>
      </c>
      <c r="BA96" s="97" t="e">
        <f t="shared" si="123"/>
        <v>#VALUE!</v>
      </c>
      <c r="BB96" s="98" t="e">
        <f t="shared" si="124"/>
        <v>#VALUE!</v>
      </c>
      <c r="BC96" s="74" t="e">
        <f>IF(AND(AZ96&lt;&gt;"",BB96&lt;&gt;""),VLOOKUP(AZ96&amp;BB96,'No Eliminar'!$P$3:$Q$27,2,FALSE),"")</f>
        <v>#VALUE!</v>
      </c>
      <c r="BD96" s="96"/>
      <c r="BE96" s="171"/>
      <c r="BF96" s="171"/>
      <c r="BG96" s="171"/>
      <c r="BH96" s="171"/>
      <c r="BI96" s="171"/>
      <c r="BJ96" s="176"/>
    </row>
    <row r="97" spans="2:62" ht="86.25" thickBot="1" x14ac:dyDescent="0.35">
      <c r="B97" s="68"/>
      <c r="C97" s="179" t="e">
        <f>VLOOKUP(B97,'No Eliminar'!B$3:D$18,2,FALSE)</f>
        <v>#N/A</v>
      </c>
      <c r="D97" s="179" t="e">
        <f>VLOOKUP(B97,'No Eliminar'!B$3:E$18,4,FALSE)</f>
        <v>#N/A</v>
      </c>
      <c r="E97" s="68"/>
      <c r="F97" s="149"/>
      <c r="G97" s="175"/>
      <c r="H97" s="187" t="s">
        <v>368</v>
      </c>
      <c r="I97" s="69"/>
      <c r="J97" s="88"/>
      <c r="K97" s="88"/>
      <c r="L97" s="68"/>
      <c r="M97" s="163"/>
      <c r="N97" s="89" t="str">
        <f t="shared" si="112"/>
        <v>;</v>
      </c>
      <c r="O97" s="90" t="str">
        <f t="shared" si="113"/>
        <v/>
      </c>
      <c r="P97" s="91"/>
      <c r="Q97" s="91"/>
      <c r="R97" s="91"/>
      <c r="S97" s="91"/>
      <c r="T97" s="91"/>
      <c r="U97" s="91"/>
      <c r="V97" s="91"/>
      <c r="W97" s="91"/>
      <c r="X97" s="91"/>
      <c r="Y97" s="91"/>
      <c r="Z97" s="91"/>
      <c r="AA97" s="91"/>
      <c r="AB97" s="91"/>
      <c r="AC97" s="91"/>
      <c r="AD97" s="91"/>
      <c r="AE97" s="91"/>
      <c r="AF97" s="91"/>
      <c r="AG97" s="91"/>
      <c r="AH97" s="91"/>
      <c r="AI97" s="62">
        <f t="shared" si="114"/>
        <v>0</v>
      </c>
      <c r="AJ97" s="81" t="str">
        <f t="shared" si="115"/>
        <v>Moderado</v>
      </c>
      <c r="AK97" s="80">
        <f t="shared" si="116"/>
        <v>0.6</v>
      </c>
      <c r="AL97" s="76" t="e">
        <f>IF(AND(N97&lt;&gt;"",AJ97&lt;&gt;""),VLOOKUP(N97&amp;AJ97,'No Eliminar'!$P$3:$Q$27,2,FALSE),"")</f>
        <v>#N/A</v>
      </c>
      <c r="AM97" s="140"/>
      <c r="AN97" s="171"/>
      <c r="AO97" s="171"/>
      <c r="AP97" s="95" t="str">
        <f t="shared" si="117"/>
        <v>Impacto</v>
      </c>
      <c r="AQ97" s="96"/>
      <c r="AR97" s="146" t="str">
        <f t="shared" si="118"/>
        <v/>
      </c>
      <c r="AS97" s="96"/>
      <c r="AT97" s="94" t="str">
        <f t="shared" si="119"/>
        <v/>
      </c>
      <c r="AU97" s="97" t="e">
        <f t="shared" si="120"/>
        <v>#VALUE!</v>
      </c>
      <c r="AV97" s="96"/>
      <c r="AW97" s="96"/>
      <c r="AX97" s="96"/>
      <c r="AY97" s="97" t="str">
        <f t="shared" si="121"/>
        <v/>
      </c>
      <c r="AZ97" s="98" t="str">
        <f t="shared" si="122"/>
        <v>Muy Alta</v>
      </c>
      <c r="BA97" s="97" t="e">
        <f t="shared" si="123"/>
        <v>#VALUE!</v>
      </c>
      <c r="BB97" s="98" t="e">
        <f t="shared" si="124"/>
        <v>#VALUE!</v>
      </c>
      <c r="BC97" s="74" t="e">
        <f>IF(AND(AZ97&lt;&gt;"",BB97&lt;&gt;""),VLOOKUP(AZ97&amp;BB97,'No Eliminar'!$P$3:$Q$27,2,FALSE),"")</f>
        <v>#VALUE!</v>
      </c>
      <c r="BD97" s="96"/>
      <c r="BE97" s="171"/>
      <c r="BF97" s="171"/>
      <c r="BG97" s="171"/>
      <c r="BH97" s="171"/>
      <c r="BI97" s="171"/>
      <c r="BJ97" s="176"/>
    </row>
    <row r="98" spans="2:62" ht="86.25" thickBot="1" x14ac:dyDescent="0.35">
      <c r="B98" s="68"/>
      <c r="C98" s="179" t="e">
        <f>VLOOKUP(B98,'No Eliminar'!B$3:D$18,2,FALSE)</f>
        <v>#N/A</v>
      </c>
      <c r="D98" s="179" t="e">
        <f>VLOOKUP(B98,'No Eliminar'!B$3:E$18,4,FALSE)</f>
        <v>#N/A</v>
      </c>
      <c r="E98" s="68"/>
      <c r="F98" s="149"/>
      <c r="G98" s="175"/>
      <c r="H98" s="187" t="s">
        <v>368</v>
      </c>
      <c r="I98" s="69"/>
      <c r="J98" s="88"/>
      <c r="K98" s="88"/>
      <c r="L98" s="68"/>
      <c r="M98" s="163"/>
      <c r="N98" s="89" t="str">
        <f t="shared" si="112"/>
        <v>;</v>
      </c>
      <c r="O98" s="90" t="str">
        <f t="shared" si="113"/>
        <v/>
      </c>
      <c r="P98" s="91"/>
      <c r="Q98" s="91"/>
      <c r="R98" s="91"/>
      <c r="S98" s="91"/>
      <c r="T98" s="91"/>
      <c r="U98" s="91"/>
      <c r="V98" s="91"/>
      <c r="W98" s="91"/>
      <c r="X98" s="91"/>
      <c r="Y98" s="91"/>
      <c r="Z98" s="91"/>
      <c r="AA98" s="91"/>
      <c r="AB98" s="91"/>
      <c r="AC98" s="91"/>
      <c r="AD98" s="91"/>
      <c r="AE98" s="91"/>
      <c r="AF98" s="91"/>
      <c r="AG98" s="91"/>
      <c r="AH98" s="91"/>
      <c r="AI98" s="62">
        <f t="shared" si="114"/>
        <v>0</v>
      </c>
      <c r="AJ98" s="81" t="str">
        <f t="shared" si="115"/>
        <v>Moderado</v>
      </c>
      <c r="AK98" s="80">
        <f t="shared" si="116"/>
        <v>0.6</v>
      </c>
      <c r="AL98" s="76" t="e">
        <f>IF(AND(N98&lt;&gt;"",AJ98&lt;&gt;""),VLOOKUP(N98&amp;AJ98,'No Eliminar'!$P$3:$Q$27,2,FALSE),"")</f>
        <v>#N/A</v>
      </c>
      <c r="AM98" s="140"/>
      <c r="AN98" s="171"/>
      <c r="AO98" s="171"/>
      <c r="AP98" s="95" t="str">
        <f t="shared" si="117"/>
        <v>Impacto</v>
      </c>
      <c r="AQ98" s="96"/>
      <c r="AR98" s="146" t="str">
        <f t="shared" si="118"/>
        <v/>
      </c>
      <c r="AS98" s="96"/>
      <c r="AT98" s="94" t="str">
        <f t="shared" si="119"/>
        <v/>
      </c>
      <c r="AU98" s="97" t="e">
        <f t="shared" si="120"/>
        <v>#VALUE!</v>
      </c>
      <c r="AV98" s="96"/>
      <c r="AW98" s="96"/>
      <c r="AX98" s="96"/>
      <c r="AY98" s="97" t="str">
        <f t="shared" si="121"/>
        <v/>
      </c>
      <c r="AZ98" s="98" t="str">
        <f t="shared" si="122"/>
        <v>Muy Alta</v>
      </c>
      <c r="BA98" s="97" t="e">
        <f t="shared" si="123"/>
        <v>#VALUE!</v>
      </c>
      <c r="BB98" s="98" t="e">
        <f t="shared" si="124"/>
        <v>#VALUE!</v>
      </c>
      <c r="BC98" s="74" t="e">
        <f>IF(AND(AZ98&lt;&gt;"",BB98&lt;&gt;""),VLOOKUP(AZ98&amp;BB98,'No Eliminar'!$P$3:$Q$27,2,FALSE),"")</f>
        <v>#VALUE!</v>
      </c>
      <c r="BD98" s="96"/>
      <c r="BE98" s="171"/>
      <c r="BF98" s="171"/>
      <c r="BG98" s="171"/>
      <c r="BH98" s="171"/>
      <c r="BI98" s="171"/>
      <c r="BJ98" s="176"/>
    </row>
    <row r="99" spans="2:62" ht="86.25" thickBot="1" x14ac:dyDescent="0.35">
      <c r="B99" s="68"/>
      <c r="C99" s="179" t="e">
        <f>VLOOKUP(B99,'No Eliminar'!B$3:D$18,2,FALSE)</f>
        <v>#N/A</v>
      </c>
      <c r="D99" s="179" t="e">
        <f>VLOOKUP(B99,'No Eliminar'!B$3:E$18,4,FALSE)</f>
        <v>#N/A</v>
      </c>
      <c r="E99" s="68"/>
      <c r="F99" s="149"/>
      <c r="G99" s="175"/>
      <c r="H99" s="187" t="s">
        <v>368</v>
      </c>
      <c r="I99" s="69"/>
      <c r="J99" s="88"/>
      <c r="K99" s="88"/>
      <c r="L99" s="68"/>
      <c r="M99" s="163"/>
      <c r="N99" s="89" t="str">
        <f t="shared" si="112"/>
        <v>;</v>
      </c>
      <c r="O99" s="90" t="str">
        <f t="shared" si="113"/>
        <v/>
      </c>
      <c r="P99" s="91"/>
      <c r="Q99" s="91"/>
      <c r="R99" s="91"/>
      <c r="S99" s="91"/>
      <c r="T99" s="91"/>
      <c r="U99" s="91"/>
      <c r="V99" s="91"/>
      <c r="W99" s="91"/>
      <c r="X99" s="91"/>
      <c r="Y99" s="91"/>
      <c r="Z99" s="91"/>
      <c r="AA99" s="91"/>
      <c r="AB99" s="91"/>
      <c r="AC99" s="91"/>
      <c r="AD99" s="91"/>
      <c r="AE99" s="91"/>
      <c r="AF99" s="91"/>
      <c r="AG99" s="91"/>
      <c r="AH99" s="91"/>
      <c r="AI99" s="62">
        <f t="shared" si="114"/>
        <v>0</v>
      </c>
      <c r="AJ99" s="81" t="str">
        <f t="shared" si="115"/>
        <v>Moderado</v>
      </c>
      <c r="AK99" s="80">
        <f t="shared" si="116"/>
        <v>0.6</v>
      </c>
      <c r="AL99" s="76" t="e">
        <f>IF(AND(N99&lt;&gt;"",AJ99&lt;&gt;""),VLOOKUP(N99&amp;AJ99,'No Eliminar'!$P$3:$Q$27,2,FALSE),"")</f>
        <v>#N/A</v>
      </c>
      <c r="AM99" s="140"/>
      <c r="AN99" s="171"/>
      <c r="AO99" s="171"/>
      <c r="AP99" s="95" t="str">
        <f t="shared" si="117"/>
        <v>Impacto</v>
      </c>
      <c r="AQ99" s="96"/>
      <c r="AR99" s="146" t="str">
        <f t="shared" si="118"/>
        <v/>
      </c>
      <c r="AS99" s="96"/>
      <c r="AT99" s="94" t="str">
        <f t="shared" si="119"/>
        <v/>
      </c>
      <c r="AU99" s="97" t="e">
        <f t="shared" si="120"/>
        <v>#VALUE!</v>
      </c>
      <c r="AV99" s="96"/>
      <c r="AW99" s="96"/>
      <c r="AX99" s="96"/>
      <c r="AY99" s="97" t="str">
        <f t="shared" si="121"/>
        <v/>
      </c>
      <c r="AZ99" s="98" t="str">
        <f t="shared" si="122"/>
        <v>Muy Alta</v>
      </c>
      <c r="BA99" s="97" t="e">
        <f t="shared" si="123"/>
        <v>#VALUE!</v>
      </c>
      <c r="BB99" s="98" t="e">
        <f t="shared" si="124"/>
        <v>#VALUE!</v>
      </c>
      <c r="BC99" s="74" t="e">
        <f>IF(AND(AZ99&lt;&gt;"",BB99&lt;&gt;""),VLOOKUP(AZ99&amp;BB99,'No Eliminar'!$P$3:$Q$27,2,FALSE),"")</f>
        <v>#VALUE!</v>
      </c>
      <c r="BD99" s="96"/>
      <c r="BE99" s="171"/>
      <c r="BF99" s="171"/>
      <c r="BG99" s="171"/>
      <c r="BH99" s="171"/>
      <c r="BI99" s="171"/>
      <c r="BJ99" s="176"/>
    </row>
    <row r="100" spans="2:62" ht="86.25" thickBot="1" x14ac:dyDescent="0.35">
      <c r="B100" s="68"/>
      <c r="C100" s="179" t="e">
        <f>VLOOKUP(B100,'No Eliminar'!B$3:D$18,2,FALSE)</f>
        <v>#N/A</v>
      </c>
      <c r="D100" s="179" t="e">
        <f>VLOOKUP(B100,'No Eliminar'!B$3:E$18,4,FALSE)</f>
        <v>#N/A</v>
      </c>
      <c r="E100" s="68"/>
      <c r="F100" s="149"/>
      <c r="G100" s="175"/>
      <c r="H100" s="187" t="s">
        <v>368</v>
      </c>
      <c r="I100" s="69"/>
      <c r="J100" s="88"/>
      <c r="K100" s="88"/>
      <c r="L100" s="68"/>
      <c r="M100" s="163"/>
      <c r="N100" s="89" t="str">
        <f t="shared" si="112"/>
        <v>;</v>
      </c>
      <c r="O100" s="90" t="str">
        <f t="shared" si="113"/>
        <v/>
      </c>
      <c r="P100" s="91"/>
      <c r="Q100" s="91"/>
      <c r="R100" s="91"/>
      <c r="S100" s="91"/>
      <c r="T100" s="91"/>
      <c r="U100" s="91"/>
      <c r="V100" s="91"/>
      <c r="W100" s="91"/>
      <c r="X100" s="91"/>
      <c r="Y100" s="91"/>
      <c r="Z100" s="91"/>
      <c r="AA100" s="91"/>
      <c r="AB100" s="91"/>
      <c r="AC100" s="91"/>
      <c r="AD100" s="91"/>
      <c r="AE100" s="91"/>
      <c r="AF100" s="91"/>
      <c r="AG100" s="91"/>
      <c r="AH100" s="91"/>
      <c r="AI100" s="62">
        <f t="shared" si="114"/>
        <v>0</v>
      </c>
      <c r="AJ100" s="81" t="str">
        <f t="shared" si="115"/>
        <v>Moderado</v>
      </c>
      <c r="AK100" s="80">
        <f t="shared" si="116"/>
        <v>0.6</v>
      </c>
      <c r="AL100" s="76" t="e">
        <f>IF(AND(N100&lt;&gt;"",AJ100&lt;&gt;""),VLOOKUP(N100&amp;AJ100,'No Eliminar'!$P$3:$Q$27,2,FALSE),"")</f>
        <v>#N/A</v>
      </c>
      <c r="AM100" s="140"/>
      <c r="AN100" s="171"/>
      <c r="AO100" s="171"/>
      <c r="AP100" s="95" t="str">
        <f t="shared" si="117"/>
        <v>Impacto</v>
      </c>
      <c r="AQ100" s="96"/>
      <c r="AR100" s="146" t="str">
        <f t="shared" si="118"/>
        <v/>
      </c>
      <c r="AS100" s="96"/>
      <c r="AT100" s="94" t="str">
        <f t="shared" si="119"/>
        <v/>
      </c>
      <c r="AU100" s="97" t="e">
        <f t="shared" si="120"/>
        <v>#VALUE!</v>
      </c>
      <c r="AV100" s="96"/>
      <c r="AW100" s="96"/>
      <c r="AX100" s="96"/>
      <c r="AY100" s="97" t="str">
        <f t="shared" si="121"/>
        <v/>
      </c>
      <c r="AZ100" s="98" t="str">
        <f t="shared" si="122"/>
        <v>Muy Alta</v>
      </c>
      <c r="BA100" s="97" t="e">
        <f t="shared" si="123"/>
        <v>#VALUE!</v>
      </c>
      <c r="BB100" s="98" t="e">
        <f t="shared" si="124"/>
        <v>#VALUE!</v>
      </c>
      <c r="BC100" s="74" t="e">
        <f>IF(AND(AZ100&lt;&gt;"",BB100&lt;&gt;""),VLOOKUP(AZ100&amp;BB100,'No Eliminar'!$P$3:$Q$27,2,FALSE),"")</f>
        <v>#VALUE!</v>
      </c>
      <c r="BD100" s="96"/>
      <c r="BE100" s="171"/>
      <c r="BF100" s="171"/>
      <c r="BG100" s="171"/>
      <c r="BH100" s="171"/>
      <c r="BI100" s="171"/>
      <c r="BJ100" s="176"/>
    </row>
    <row r="101" spans="2:62" ht="86.25" thickBot="1" x14ac:dyDescent="0.35">
      <c r="B101" s="68"/>
      <c r="C101" s="179" t="e">
        <f>VLOOKUP(B101,'No Eliminar'!B$3:D$18,2,FALSE)</f>
        <v>#N/A</v>
      </c>
      <c r="D101" s="179" t="e">
        <f>VLOOKUP(B101,'No Eliminar'!B$3:E$18,4,FALSE)</f>
        <v>#N/A</v>
      </c>
      <c r="E101" s="68"/>
      <c r="F101" s="149"/>
      <c r="G101" s="175"/>
      <c r="H101" s="187" t="s">
        <v>368</v>
      </c>
      <c r="I101" s="69"/>
      <c r="J101" s="88"/>
      <c r="K101" s="88"/>
      <c r="L101" s="68"/>
      <c r="M101" s="163"/>
      <c r="N101" s="89" t="str">
        <f t="shared" si="112"/>
        <v>;</v>
      </c>
      <c r="O101" s="90" t="str">
        <f t="shared" si="113"/>
        <v/>
      </c>
      <c r="P101" s="91"/>
      <c r="Q101" s="91"/>
      <c r="R101" s="91"/>
      <c r="S101" s="91"/>
      <c r="T101" s="91"/>
      <c r="U101" s="91"/>
      <c r="V101" s="91"/>
      <c r="W101" s="91"/>
      <c r="X101" s="91"/>
      <c r="Y101" s="91"/>
      <c r="Z101" s="91"/>
      <c r="AA101" s="91"/>
      <c r="AB101" s="91"/>
      <c r="AC101" s="91"/>
      <c r="AD101" s="91"/>
      <c r="AE101" s="91"/>
      <c r="AF101" s="91"/>
      <c r="AG101" s="91"/>
      <c r="AH101" s="91"/>
      <c r="AI101" s="62">
        <f t="shared" si="114"/>
        <v>0</v>
      </c>
      <c r="AJ101" s="81" t="str">
        <f t="shared" si="115"/>
        <v>Moderado</v>
      </c>
      <c r="AK101" s="80">
        <f t="shared" si="116"/>
        <v>0.6</v>
      </c>
      <c r="AL101" s="76" t="e">
        <f>IF(AND(N101&lt;&gt;"",AJ101&lt;&gt;""),VLOOKUP(N101&amp;AJ101,'No Eliminar'!$P$3:$Q$27,2,FALSE),"")</f>
        <v>#N/A</v>
      </c>
      <c r="AM101" s="140"/>
      <c r="AN101" s="171"/>
      <c r="AO101" s="171"/>
      <c r="AP101" s="95" t="str">
        <f t="shared" si="117"/>
        <v>Impacto</v>
      </c>
      <c r="AQ101" s="96"/>
      <c r="AR101" s="146" t="str">
        <f t="shared" si="118"/>
        <v/>
      </c>
      <c r="AS101" s="96"/>
      <c r="AT101" s="94" t="str">
        <f t="shared" si="119"/>
        <v/>
      </c>
      <c r="AU101" s="97" t="e">
        <f t="shared" si="120"/>
        <v>#VALUE!</v>
      </c>
      <c r="AV101" s="96"/>
      <c r="AW101" s="96"/>
      <c r="AX101" s="96"/>
      <c r="AY101" s="97" t="str">
        <f t="shared" si="121"/>
        <v/>
      </c>
      <c r="AZ101" s="98" t="str">
        <f t="shared" si="122"/>
        <v>Muy Alta</v>
      </c>
      <c r="BA101" s="97" t="e">
        <f t="shared" si="123"/>
        <v>#VALUE!</v>
      </c>
      <c r="BB101" s="98" t="e">
        <f t="shared" si="124"/>
        <v>#VALUE!</v>
      </c>
      <c r="BC101" s="74" t="e">
        <f>IF(AND(AZ101&lt;&gt;"",BB101&lt;&gt;""),VLOOKUP(AZ101&amp;BB101,'No Eliminar'!$P$3:$Q$27,2,FALSE),"")</f>
        <v>#VALUE!</v>
      </c>
      <c r="BD101" s="96"/>
      <c r="BE101" s="171"/>
      <c r="BF101" s="171"/>
      <c r="BG101" s="171"/>
      <c r="BH101" s="171"/>
      <c r="BI101" s="171"/>
      <c r="BJ101" s="176"/>
    </row>
    <row r="102" spans="2:62" ht="86.25" thickBot="1" x14ac:dyDescent="0.35">
      <c r="B102" s="68"/>
      <c r="C102" s="179" t="e">
        <f>VLOOKUP(B102,'No Eliminar'!B$3:D$18,2,FALSE)</f>
        <v>#N/A</v>
      </c>
      <c r="D102" s="179" t="e">
        <f>VLOOKUP(B102,'No Eliminar'!B$3:E$18,4,FALSE)</f>
        <v>#N/A</v>
      </c>
      <c r="E102" s="68"/>
      <c r="F102" s="149"/>
      <c r="G102" s="175"/>
      <c r="H102" s="187" t="s">
        <v>368</v>
      </c>
      <c r="I102" s="69"/>
      <c r="J102" s="88"/>
      <c r="K102" s="88"/>
      <c r="L102" s="68"/>
      <c r="M102" s="163"/>
      <c r="N102" s="89" t="str">
        <f t="shared" si="112"/>
        <v>;</v>
      </c>
      <c r="O102" s="90" t="str">
        <f t="shared" si="113"/>
        <v/>
      </c>
      <c r="P102" s="91"/>
      <c r="Q102" s="91"/>
      <c r="R102" s="91"/>
      <c r="S102" s="91"/>
      <c r="T102" s="91"/>
      <c r="U102" s="91"/>
      <c r="V102" s="91"/>
      <c r="W102" s="91"/>
      <c r="X102" s="91"/>
      <c r="Y102" s="91"/>
      <c r="Z102" s="91"/>
      <c r="AA102" s="91"/>
      <c r="AB102" s="91"/>
      <c r="AC102" s="91"/>
      <c r="AD102" s="91"/>
      <c r="AE102" s="91"/>
      <c r="AF102" s="91"/>
      <c r="AG102" s="91"/>
      <c r="AH102" s="91"/>
      <c r="AI102" s="62">
        <f t="shared" si="114"/>
        <v>0</v>
      </c>
      <c r="AJ102" s="81" t="str">
        <f t="shared" si="115"/>
        <v>Moderado</v>
      </c>
      <c r="AK102" s="80">
        <f t="shared" si="116"/>
        <v>0.6</v>
      </c>
      <c r="AL102" s="76" t="e">
        <f>IF(AND(N102&lt;&gt;"",AJ102&lt;&gt;""),VLOOKUP(N102&amp;AJ102,'No Eliminar'!$P$3:$Q$27,2,FALSE),"")</f>
        <v>#N/A</v>
      </c>
      <c r="AM102" s="140"/>
      <c r="AN102" s="171"/>
      <c r="AO102" s="171"/>
      <c r="AP102" s="95" t="str">
        <f t="shared" si="117"/>
        <v>Impacto</v>
      </c>
      <c r="AQ102" s="96"/>
      <c r="AR102" s="146" t="str">
        <f t="shared" si="118"/>
        <v/>
      </c>
      <c r="AS102" s="96"/>
      <c r="AT102" s="94" t="str">
        <f t="shared" si="119"/>
        <v/>
      </c>
      <c r="AU102" s="97" t="e">
        <f t="shared" si="120"/>
        <v>#VALUE!</v>
      </c>
      <c r="AV102" s="96"/>
      <c r="AW102" s="96"/>
      <c r="AX102" s="96"/>
      <c r="AY102" s="97" t="str">
        <f t="shared" si="121"/>
        <v/>
      </c>
      <c r="AZ102" s="98" t="str">
        <f t="shared" si="122"/>
        <v>Muy Alta</v>
      </c>
      <c r="BA102" s="97" t="e">
        <f t="shared" si="123"/>
        <v>#VALUE!</v>
      </c>
      <c r="BB102" s="98" t="e">
        <f t="shared" si="124"/>
        <v>#VALUE!</v>
      </c>
      <c r="BC102" s="74" t="e">
        <f>IF(AND(AZ102&lt;&gt;"",BB102&lt;&gt;""),VLOOKUP(AZ102&amp;BB102,'No Eliminar'!$P$3:$Q$27,2,FALSE),"")</f>
        <v>#VALUE!</v>
      </c>
      <c r="BD102" s="96"/>
      <c r="BE102" s="171"/>
      <c r="BF102" s="171"/>
      <c r="BG102" s="171"/>
      <c r="BH102" s="171"/>
      <c r="BI102" s="171"/>
      <c r="BJ102" s="176"/>
    </row>
    <row r="103" spans="2:62" ht="86.25" thickBot="1" x14ac:dyDescent="0.35">
      <c r="B103" s="68"/>
      <c r="C103" s="179" t="e">
        <f>VLOOKUP(B103,'No Eliminar'!B$3:D$18,2,FALSE)</f>
        <v>#N/A</v>
      </c>
      <c r="D103" s="179" t="e">
        <f>VLOOKUP(B103,'No Eliminar'!B$3:E$18,4,FALSE)</f>
        <v>#N/A</v>
      </c>
      <c r="E103" s="68"/>
      <c r="F103" s="149"/>
      <c r="G103" s="175"/>
      <c r="H103" s="187" t="s">
        <v>368</v>
      </c>
      <c r="I103" s="69"/>
      <c r="J103" s="88"/>
      <c r="K103" s="88"/>
      <c r="L103" s="68"/>
      <c r="M103" s="163"/>
      <c r="N103" s="89" t="str">
        <f t="shared" si="112"/>
        <v>;</v>
      </c>
      <c r="O103" s="90" t="str">
        <f t="shared" si="113"/>
        <v/>
      </c>
      <c r="P103" s="91"/>
      <c r="Q103" s="91"/>
      <c r="R103" s="91"/>
      <c r="S103" s="91"/>
      <c r="T103" s="91"/>
      <c r="U103" s="91"/>
      <c r="V103" s="91"/>
      <c r="W103" s="91"/>
      <c r="X103" s="91"/>
      <c r="Y103" s="91"/>
      <c r="Z103" s="91"/>
      <c r="AA103" s="91"/>
      <c r="AB103" s="91"/>
      <c r="AC103" s="91"/>
      <c r="AD103" s="91"/>
      <c r="AE103" s="91"/>
      <c r="AF103" s="91"/>
      <c r="AG103" s="91"/>
      <c r="AH103" s="91"/>
      <c r="AI103" s="62">
        <f t="shared" si="114"/>
        <v>0</v>
      </c>
      <c r="AJ103" s="81" t="str">
        <f t="shared" si="115"/>
        <v>Moderado</v>
      </c>
      <c r="AK103" s="80">
        <f t="shared" si="116"/>
        <v>0.6</v>
      </c>
      <c r="AL103" s="76" t="e">
        <f>IF(AND(N103&lt;&gt;"",AJ103&lt;&gt;""),VLOOKUP(N103&amp;AJ103,'No Eliminar'!$P$3:$Q$27,2,FALSE),"")</f>
        <v>#N/A</v>
      </c>
      <c r="AM103" s="140"/>
      <c r="AN103" s="171"/>
      <c r="AO103" s="171"/>
      <c r="AP103" s="95" t="str">
        <f t="shared" si="117"/>
        <v>Impacto</v>
      </c>
      <c r="AQ103" s="96"/>
      <c r="AR103" s="146" t="str">
        <f t="shared" si="118"/>
        <v/>
      </c>
      <c r="AS103" s="96"/>
      <c r="AT103" s="94" t="str">
        <f t="shared" si="119"/>
        <v/>
      </c>
      <c r="AU103" s="97" t="e">
        <f t="shared" si="120"/>
        <v>#VALUE!</v>
      </c>
      <c r="AV103" s="96"/>
      <c r="AW103" s="96"/>
      <c r="AX103" s="96"/>
      <c r="AY103" s="97" t="str">
        <f t="shared" si="121"/>
        <v/>
      </c>
      <c r="AZ103" s="98" t="str">
        <f t="shared" si="122"/>
        <v>Muy Alta</v>
      </c>
      <c r="BA103" s="97" t="e">
        <f t="shared" si="123"/>
        <v>#VALUE!</v>
      </c>
      <c r="BB103" s="98" t="e">
        <f t="shared" si="124"/>
        <v>#VALUE!</v>
      </c>
      <c r="BC103" s="74" t="e">
        <f>IF(AND(AZ103&lt;&gt;"",BB103&lt;&gt;""),VLOOKUP(AZ103&amp;BB103,'No Eliminar'!$P$3:$Q$27,2,FALSE),"")</f>
        <v>#VALUE!</v>
      </c>
      <c r="BD103" s="96"/>
      <c r="BE103" s="171"/>
      <c r="BF103" s="171"/>
      <c r="BG103" s="171"/>
      <c r="BH103" s="171"/>
      <c r="BI103" s="171"/>
      <c r="BJ103" s="176"/>
    </row>
    <row r="104" spans="2:62" ht="86.25" thickBot="1" x14ac:dyDescent="0.35">
      <c r="B104" s="68"/>
      <c r="C104" s="179" t="e">
        <f>VLOOKUP(B104,'No Eliminar'!B$3:D$18,2,FALSE)</f>
        <v>#N/A</v>
      </c>
      <c r="D104" s="179" t="e">
        <f>VLOOKUP(B104,'No Eliminar'!B$3:E$18,4,FALSE)</f>
        <v>#N/A</v>
      </c>
      <c r="E104" s="68"/>
      <c r="F104" s="149"/>
      <c r="G104" s="175"/>
      <c r="H104" s="187" t="s">
        <v>368</v>
      </c>
      <c r="I104" s="69"/>
      <c r="J104" s="88"/>
      <c r="K104" s="88"/>
      <c r="L104" s="68"/>
      <c r="M104" s="163"/>
      <c r="N104" s="89" t="str">
        <f t="shared" si="112"/>
        <v>;</v>
      </c>
      <c r="O104" s="90" t="str">
        <f t="shared" si="113"/>
        <v/>
      </c>
      <c r="P104" s="91"/>
      <c r="Q104" s="91"/>
      <c r="R104" s="91"/>
      <c r="S104" s="91"/>
      <c r="T104" s="91"/>
      <c r="U104" s="91"/>
      <c r="V104" s="91"/>
      <c r="W104" s="91"/>
      <c r="X104" s="91"/>
      <c r="Y104" s="91"/>
      <c r="Z104" s="91"/>
      <c r="AA104" s="91"/>
      <c r="AB104" s="91"/>
      <c r="AC104" s="91"/>
      <c r="AD104" s="91"/>
      <c r="AE104" s="91"/>
      <c r="AF104" s="91"/>
      <c r="AG104" s="91"/>
      <c r="AH104" s="91"/>
      <c r="AI104" s="62">
        <f t="shared" si="114"/>
        <v>0</v>
      </c>
      <c r="AJ104" s="81" t="str">
        <f t="shared" si="115"/>
        <v>Moderado</v>
      </c>
      <c r="AK104" s="80">
        <f t="shared" si="116"/>
        <v>0.6</v>
      </c>
      <c r="AL104" s="76" t="e">
        <f>IF(AND(N104&lt;&gt;"",AJ104&lt;&gt;""),VLOOKUP(N104&amp;AJ104,'No Eliminar'!$P$3:$Q$27,2,FALSE),"")</f>
        <v>#N/A</v>
      </c>
      <c r="AM104" s="140"/>
      <c r="AN104" s="171"/>
      <c r="AO104" s="171"/>
      <c r="AP104" s="95" t="str">
        <f t="shared" si="117"/>
        <v>Impacto</v>
      </c>
      <c r="AQ104" s="96"/>
      <c r="AR104" s="146" t="str">
        <f t="shared" si="118"/>
        <v/>
      </c>
      <c r="AS104" s="96"/>
      <c r="AT104" s="94" t="str">
        <f t="shared" si="119"/>
        <v/>
      </c>
      <c r="AU104" s="97" t="e">
        <f t="shared" si="120"/>
        <v>#VALUE!</v>
      </c>
      <c r="AV104" s="96"/>
      <c r="AW104" s="96"/>
      <c r="AX104" s="96"/>
      <c r="AY104" s="97" t="str">
        <f t="shared" si="121"/>
        <v/>
      </c>
      <c r="AZ104" s="98" t="str">
        <f t="shared" si="122"/>
        <v>Muy Alta</v>
      </c>
      <c r="BA104" s="97" t="e">
        <f t="shared" si="123"/>
        <v>#VALUE!</v>
      </c>
      <c r="BB104" s="98" t="e">
        <f t="shared" si="124"/>
        <v>#VALUE!</v>
      </c>
      <c r="BC104" s="74" t="e">
        <f>IF(AND(AZ104&lt;&gt;"",BB104&lt;&gt;""),VLOOKUP(AZ104&amp;BB104,'No Eliminar'!$P$3:$Q$27,2,FALSE),"")</f>
        <v>#VALUE!</v>
      </c>
      <c r="BD104" s="96"/>
      <c r="BE104" s="171"/>
      <c r="BF104" s="171"/>
      <c r="BG104" s="171"/>
      <c r="BH104" s="171"/>
      <c r="BI104" s="171"/>
      <c r="BJ104" s="176"/>
    </row>
    <row r="105" spans="2:62" ht="86.25" thickBot="1" x14ac:dyDescent="0.35">
      <c r="B105" s="68"/>
      <c r="C105" s="179" t="e">
        <f>VLOOKUP(B105,'No Eliminar'!B$3:D$18,2,FALSE)</f>
        <v>#N/A</v>
      </c>
      <c r="D105" s="179" t="e">
        <f>VLOOKUP(B105,'No Eliminar'!B$3:E$18,4,FALSE)</f>
        <v>#N/A</v>
      </c>
      <c r="E105" s="68"/>
      <c r="F105" s="149"/>
      <c r="G105" s="175"/>
      <c r="H105" s="187" t="s">
        <v>368</v>
      </c>
      <c r="I105" s="69"/>
      <c r="J105" s="88"/>
      <c r="K105" s="88"/>
      <c r="L105" s="68"/>
      <c r="M105" s="163"/>
      <c r="N105" s="89" t="str">
        <f t="shared" si="112"/>
        <v>;</v>
      </c>
      <c r="O105" s="90" t="str">
        <f t="shared" si="113"/>
        <v/>
      </c>
      <c r="P105" s="91"/>
      <c r="Q105" s="91"/>
      <c r="R105" s="91"/>
      <c r="S105" s="91"/>
      <c r="T105" s="91"/>
      <c r="U105" s="91"/>
      <c r="V105" s="91"/>
      <c r="W105" s="91"/>
      <c r="X105" s="91"/>
      <c r="Y105" s="91"/>
      <c r="Z105" s="91"/>
      <c r="AA105" s="91"/>
      <c r="AB105" s="91"/>
      <c r="AC105" s="91"/>
      <c r="AD105" s="91"/>
      <c r="AE105" s="91"/>
      <c r="AF105" s="91"/>
      <c r="AG105" s="91"/>
      <c r="AH105" s="91"/>
      <c r="AI105" s="62">
        <f t="shared" si="114"/>
        <v>0</v>
      </c>
      <c r="AJ105" s="81" t="str">
        <f t="shared" si="115"/>
        <v>Moderado</v>
      </c>
      <c r="AK105" s="80">
        <f t="shared" si="116"/>
        <v>0.6</v>
      </c>
      <c r="AL105" s="76" t="e">
        <f>IF(AND(N105&lt;&gt;"",AJ105&lt;&gt;""),VLOOKUP(N105&amp;AJ105,'No Eliminar'!$P$3:$Q$27,2,FALSE),"")</f>
        <v>#N/A</v>
      </c>
      <c r="AM105" s="140"/>
      <c r="AN105" s="171"/>
      <c r="AO105" s="171"/>
      <c r="AP105" s="95" t="str">
        <f t="shared" si="117"/>
        <v>Impacto</v>
      </c>
      <c r="AQ105" s="96"/>
      <c r="AR105" s="146" t="str">
        <f t="shared" si="118"/>
        <v/>
      </c>
      <c r="AS105" s="96"/>
      <c r="AT105" s="94" t="str">
        <f t="shared" si="119"/>
        <v/>
      </c>
      <c r="AU105" s="97" t="e">
        <f t="shared" si="120"/>
        <v>#VALUE!</v>
      </c>
      <c r="AV105" s="96"/>
      <c r="AW105" s="96"/>
      <c r="AX105" s="96"/>
      <c r="AY105" s="97" t="str">
        <f t="shared" si="121"/>
        <v/>
      </c>
      <c r="AZ105" s="98" t="str">
        <f t="shared" si="122"/>
        <v>Muy Alta</v>
      </c>
      <c r="BA105" s="97" t="e">
        <f t="shared" si="123"/>
        <v>#VALUE!</v>
      </c>
      <c r="BB105" s="98" t="e">
        <f t="shared" si="124"/>
        <v>#VALUE!</v>
      </c>
      <c r="BC105" s="74" t="e">
        <f>IF(AND(AZ105&lt;&gt;"",BB105&lt;&gt;""),VLOOKUP(AZ105&amp;BB105,'No Eliminar'!$P$3:$Q$27,2,FALSE),"")</f>
        <v>#VALUE!</v>
      </c>
      <c r="BD105" s="96"/>
      <c r="BE105" s="171"/>
      <c r="BF105" s="171"/>
      <c r="BG105" s="171"/>
      <c r="BH105" s="171"/>
      <c r="BI105" s="171"/>
      <c r="BJ105" s="176"/>
    </row>
    <row r="106" spans="2:62" ht="86.25" thickBot="1" x14ac:dyDescent="0.35">
      <c r="B106" s="68"/>
      <c r="C106" s="179" t="e">
        <f>VLOOKUP(B106,'No Eliminar'!B$3:D$18,2,FALSE)</f>
        <v>#N/A</v>
      </c>
      <c r="D106" s="179" t="e">
        <f>VLOOKUP(B106,'No Eliminar'!B$3:E$18,4,FALSE)</f>
        <v>#N/A</v>
      </c>
      <c r="E106" s="68"/>
      <c r="F106" s="149"/>
      <c r="G106" s="175"/>
      <c r="H106" s="187" t="s">
        <v>368</v>
      </c>
      <c r="I106" s="69"/>
      <c r="J106" s="88"/>
      <c r="K106" s="88"/>
      <c r="L106" s="68"/>
      <c r="M106" s="163"/>
      <c r="N106" s="89" t="str">
        <f t="shared" si="112"/>
        <v>;</v>
      </c>
      <c r="O106" s="90" t="str">
        <f t="shared" si="113"/>
        <v/>
      </c>
      <c r="P106" s="91"/>
      <c r="Q106" s="91"/>
      <c r="R106" s="91"/>
      <c r="S106" s="91"/>
      <c r="T106" s="91"/>
      <c r="U106" s="91"/>
      <c r="V106" s="91"/>
      <c r="W106" s="91"/>
      <c r="X106" s="91"/>
      <c r="Y106" s="91"/>
      <c r="Z106" s="91"/>
      <c r="AA106" s="91"/>
      <c r="AB106" s="91"/>
      <c r="AC106" s="91"/>
      <c r="AD106" s="91"/>
      <c r="AE106" s="91"/>
      <c r="AF106" s="91"/>
      <c r="AG106" s="91"/>
      <c r="AH106" s="91"/>
      <c r="AI106" s="62">
        <f t="shared" si="114"/>
        <v>0</v>
      </c>
      <c r="AJ106" s="81" t="str">
        <f t="shared" si="115"/>
        <v>Moderado</v>
      </c>
      <c r="AK106" s="80">
        <f t="shared" si="116"/>
        <v>0.6</v>
      </c>
      <c r="AL106" s="76" t="e">
        <f>IF(AND(N106&lt;&gt;"",AJ106&lt;&gt;""),VLOOKUP(N106&amp;AJ106,'No Eliminar'!$P$3:$Q$27,2,FALSE),"")</f>
        <v>#N/A</v>
      </c>
      <c r="AM106" s="140"/>
      <c r="AN106" s="171"/>
      <c r="AO106" s="171"/>
      <c r="AP106" s="95" t="str">
        <f t="shared" si="117"/>
        <v>Impacto</v>
      </c>
      <c r="AQ106" s="96"/>
      <c r="AR106" s="146" t="str">
        <f t="shared" si="118"/>
        <v/>
      </c>
      <c r="AS106" s="96"/>
      <c r="AT106" s="94" t="str">
        <f t="shared" si="119"/>
        <v/>
      </c>
      <c r="AU106" s="97" t="e">
        <f t="shared" si="120"/>
        <v>#VALUE!</v>
      </c>
      <c r="AV106" s="96"/>
      <c r="AW106" s="96"/>
      <c r="AX106" s="96"/>
      <c r="AY106" s="97" t="str">
        <f t="shared" si="121"/>
        <v/>
      </c>
      <c r="AZ106" s="98" t="str">
        <f t="shared" si="122"/>
        <v>Muy Alta</v>
      </c>
      <c r="BA106" s="97" t="e">
        <f t="shared" si="123"/>
        <v>#VALUE!</v>
      </c>
      <c r="BB106" s="98" t="e">
        <f t="shared" si="124"/>
        <v>#VALUE!</v>
      </c>
      <c r="BC106" s="74" t="e">
        <f>IF(AND(AZ106&lt;&gt;"",BB106&lt;&gt;""),VLOOKUP(AZ106&amp;BB106,'No Eliminar'!$P$3:$Q$27,2,FALSE),"")</f>
        <v>#VALUE!</v>
      </c>
      <c r="BD106" s="96"/>
      <c r="BE106" s="171"/>
      <c r="BF106" s="171"/>
      <c r="BG106" s="171"/>
      <c r="BH106" s="171"/>
      <c r="BI106" s="171"/>
      <c r="BJ106" s="176"/>
    </row>
    <row r="107" spans="2:62" ht="86.25" thickBot="1" x14ac:dyDescent="0.35">
      <c r="B107" s="68"/>
      <c r="C107" s="179" t="e">
        <f>VLOOKUP(B107,'No Eliminar'!B$3:D$18,2,FALSE)</f>
        <v>#N/A</v>
      </c>
      <c r="D107" s="179" t="e">
        <f>VLOOKUP(B107,'No Eliminar'!B$3:E$18,4,FALSE)</f>
        <v>#N/A</v>
      </c>
      <c r="E107" s="68"/>
      <c r="F107" s="149"/>
      <c r="G107" s="175"/>
      <c r="H107" s="187" t="s">
        <v>368</v>
      </c>
      <c r="I107" s="69"/>
      <c r="J107" s="88"/>
      <c r="K107" s="88"/>
      <c r="L107" s="68"/>
      <c r="M107" s="163"/>
      <c r="N107" s="89" t="str">
        <f t="shared" si="112"/>
        <v>;</v>
      </c>
      <c r="O107" s="90" t="str">
        <f t="shared" si="113"/>
        <v/>
      </c>
      <c r="P107" s="91"/>
      <c r="Q107" s="91"/>
      <c r="R107" s="91"/>
      <c r="S107" s="91"/>
      <c r="T107" s="91"/>
      <c r="U107" s="91"/>
      <c r="V107" s="91"/>
      <c r="W107" s="91"/>
      <c r="X107" s="91"/>
      <c r="Y107" s="91"/>
      <c r="Z107" s="91"/>
      <c r="AA107" s="91"/>
      <c r="AB107" s="91"/>
      <c r="AC107" s="91"/>
      <c r="AD107" s="91"/>
      <c r="AE107" s="91"/>
      <c r="AF107" s="91"/>
      <c r="AG107" s="91"/>
      <c r="AH107" s="91"/>
      <c r="AI107" s="62">
        <f t="shared" si="114"/>
        <v>0</v>
      </c>
      <c r="AJ107" s="81" t="str">
        <f t="shared" si="115"/>
        <v>Moderado</v>
      </c>
      <c r="AK107" s="80">
        <f t="shared" si="116"/>
        <v>0.6</v>
      </c>
      <c r="AL107" s="76" t="e">
        <f>IF(AND(N107&lt;&gt;"",AJ107&lt;&gt;""),VLOOKUP(N107&amp;AJ107,'No Eliminar'!$P$3:$Q$27,2,FALSE),"")</f>
        <v>#N/A</v>
      </c>
      <c r="AM107" s="140"/>
      <c r="AN107" s="171"/>
      <c r="AO107" s="171"/>
      <c r="AP107" s="95" t="str">
        <f t="shared" si="117"/>
        <v>Impacto</v>
      </c>
      <c r="AQ107" s="96"/>
      <c r="AR107" s="146" t="str">
        <f t="shared" si="118"/>
        <v/>
      </c>
      <c r="AS107" s="96"/>
      <c r="AT107" s="94" t="str">
        <f t="shared" si="119"/>
        <v/>
      </c>
      <c r="AU107" s="97" t="e">
        <f t="shared" si="120"/>
        <v>#VALUE!</v>
      </c>
      <c r="AV107" s="96"/>
      <c r="AW107" s="96"/>
      <c r="AX107" s="96"/>
      <c r="AY107" s="97" t="str">
        <f t="shared" si="121"/>
        <v/>
      </c>
      <c r="AZ107" s="98" t="str">
        <f t="shared" si="122"/>
        <v>Muy Alta</v>
      </c>
      <c r="BA107" s="97" t="e">
        <f t="shared" si="123"/>
        <v>#VALUE!</v>
      </c>
      <c r="BB107" s="98" t="e">
        <f t="shared" si="124"/>
        <v>#VALUE!</v>
      </c>
      <c r="BC107" s="74" t="e">
        <f>IF(AND(AZ107&lt;&gt;"",BB107&lt;&gt;""),VLOOKUP(AZ107&amp;BB107,'No Eliminar'!$P$3:$Q$27,2,FALSE),"")</f>
        <v>#VALUE!</v>
      </c>
      <c r="BD107" s="96"/>
      <c r="BE107" s="171"/>
      <c r="BF107" s="171"/>
      <c r="BG107" s="171"/>
      <c r="BH107" s="171"/>
      <c r="BI107" s="171"/>
      <c r="BJ107" s="176"/>
    </row>
    <row r="108" spans="2:62" ht="86.25" thickBot="1" x14ac:dyDescent="0.35">
      <c r="B108" s="68"/>
      <c r="C108" s="179" t="e">
        <f>VLOOKUP(B108,'No Eliminar'!B$3:D$18,2,FALSE)</f>
        <v>#N/A</v>
      </c>
      <c r="D108" s="179" t="e">
        <f>VLOOKUP(B108,'No Eliminar'!B$3:E$18,4,FALSE)</f>
        <v>#N/A</v>
      </c>
      <c r="E108" s="68"/>
      <c r="F108" s="149"/>
      <c r="G108" s="175"/>
      <c r="H108" s="187" t="s">
        <v>368</v>
      </c>
      <c r="I108" s="69"/>
      <c r="J108" s="88"/>
      <c r="K108" s="88"/>
      <c r="L108" s="68"/>
      <c r="M108" s="163"/>
      <c r="N108" s="89" t="str">
        <f t="shared" si="112"/>
        <v>;</v>
      </c>
      <c r="O108" s="90" t="str">
        <f t="shared" si="113"/>
        <v/>
      </c>
      <c r="P108" s="91"/>
      <c r="Q108" s="91"/>
      <c r="R108" s="91"/>
      <c r="S108" s="91"/>
      <c r="T108" s="91"/>
      <c r="U108" s="91"/>
      <c r="V108" s="91"/>
      <c r="W108" s="91"/>
      <c r="X108" s="91"/>
      <c r="Y108" s="91"/>
      <c r="Z108" s="91"/>
      <c r="AA108" s="91"/>
      <c r="AB108" s="91"/>
      <c r="AC108" s="91"/>
      <c r="AD108" s="91"/>
      <c r="AE108" s="91"/>
      <c r="AF108" s="91"/>
      <c r="AG108" s="91"/>
      <c r="AH108" s="91"/>
      <c r="AI108" s="62">
        <f t="shared" si="114"/>
        <v>0</v>
      </c>
      <c r="AJ108" s="81" t="str">
        <f t="shared" si="115"/>
        <v>Moderado</v>
      </c>
      <c r="AK108" s="80">
        <f t="shared" si="116"/>
        <v>0.6</v>
      </c>
      <c r="AL108" s="76" t="e">
        <f>IF(AND(N108&lt;&gt;"",AJ108&lt;&gt;""),VLOOKUP(N108&amp;AJ108,'No Eliminar'!$P$3:$Q$27,2,FALSE),"")</f>
        <v>#N/A</v>
      </c>
      <c r="AM108" s="140"/>
      <c r="AN108" s="171"/>
      <c r="AO108" s="171"/>
      <c r="AP108" s="95" t="str">
        <f t="shared" si="117"/>
        <v>Impacto</v>
      </c>
      <c r="AQ108" s="96"/>
      <c r="AR108" s="146" t="str">
        <f t="shared" si="118"/>
        <v/>
      </c>
      <c r="AS108" s="96"/>
      <c r="AT108" s="94" t="str">
        <f t="shared" si="119"/>
        <v/>
      </c>
      <c r="AU108" s="97" t="e">
        <f t="shared" si="120"/>
        <v>#VALUE!</v>
      </c>
      <c r="AV108" s="96"/>
      <c r="AW108" s="96"/>
      <c r="AX108" s="96"/>
      <c r="AY108" s="97" t="str">
        <f t="shared" si="121"/>
        <v/>
      </c>
      <c r="AZ108" s="98" t="str">
        <f t="shared" si="122"/>
        <v>Muy Alta</v>
      </c>
      <c r="BA108" s="97" t="e">
        <f t="shared" si="123"/>
        <v>#VALUE!</v>
      </c>
      <c r="BB108" s="98" t="e">
        <f t="shared" si="124"/>
        <v>#VALUE!</v>
      </c>
      <c r="BC108" s="74" t="e">
        <f>IF(AND(AZ108&lt;&gt;"",BB108&lt;&gt;""),VLOOKUP(AZ108&amp;BB108,'No Eliminar'!$P$3:$Q$27,2,FALSE),"")</f>
        <v>#VALUE!</v>
      </c>
      <c r="BD108" s="96"/>
      <c r="BE108" s="171"/>
      <c r="BF108" s="171"/>
      <c r="BG108" s="171"/>
      <c r="BH108" s="171"/>
      <c r="BI108" s="171"/>
      <c r="BJ108" s="176"/>
    </row>
    <row r="109" spans="2:62" ht="86.25" thickBot="1" x14ac:dyDescent="0.35">
      <c r="B109" s="68"/>
      <c r="C109" s="179" t="e">
        <f>VLOOKUP(B109,'No Eliminar'!B$3:D$18,2,FALSE)</f>
        <v>#N/A</v>
      </c>
      <c r="D109" s="179" t="e">
        <f>VLOOKUP(B109,'No Eliminar'!B$3:E$18,4,FALSE)</f>
        <v>#N/A</v>
      </c>
      <c r="E109" s="68"/>
      <c r="F109" s="149"/>
      <c r="G109" s="175"/>
      <c r="H109" s="187" t="s">
        <v>368</v>
      </c>
      <c r="I109" s="69"/>
      <c r="J109" s="88"/>
      <c r="K109" s="88"/>
      <c r="L109" s="68"/>
      <c r="M109" s="163"/>
      <c r="N109" s="89" t="str">
        <f t="shared" si="112"/>
        <v>;</v>
      </c>
      <c r="O109" s="90" t="str">
        <f t="shared" si="113"/>
        <v/>
      </c>
      <c r="P109" s="91"/>
      <c r="Q109" s="91"/>
      <c r="R109" s="91"/>
      <c r="S109" s="91"/>
      <c r="T109" s="91"/>
      <c r="U109" s="91"/>
      <c r="V109" s="91"/>
      <c r="W109" s="91"/>
      <c r="X109" s="91"/>
      <c r="Y109" s="91"/>
      <c r="Z109" s="91"/>
      <c r="AA109" s="91"/>
      <c r="AB109" s="91"/>
      <c r="AC109" s="91"/>
      <c r="AD109" s="91"/>
      <c r="AE109" s="91"/>
      <c r="AF109" s="91"/>
      <c r="AG109" s="91"/>
      <c r="AH109" s="91"/>
      <c r="AI109" s="62">
        <f t="shared" si="114"/>
        <v>0</v>
      </c>
      <c r="AJ109" s="81" t="str">
        <f t="shared" si="115"/>
        <v>Moderado</v>
      </c>
      <c r="AK109" s="80">
        <f t="shared" si="116"/>
        <v>0.6</v>
      </c>
      <c r="AL109" s="76" t="e">
        <f>IF(AND(N109&lt;&gt;"",AJ109&lt;&gt;""),VLOOKUP(N109&amp;AJ109,'No Eliminar'!$P$3:$Q$27,2,FALSE),"")</f>
        <v>#N/A</v>
      </c>
      <c r="AM109" s="140"/>
      <c r="AN109" s="171"/>
      <c r="AO109" s="171"/>
      <c r="AP109" s="95" t="str">
        <f t="shared" si="117"/>
        <v>Impacto</v>
      </c>
      <c r="AQ109" s="96"/>
      <c r="AR109" s="146" t="str">
        <f t="shared" si="118"/>
        <v/>
      </c>
      <c r="AS109" s="96"/>
      <c r="AT109" s="94" t="str">
        <f t="shared" si="119"/>
        <v/>
      </c>
      <c r="AU109" s="97" t="e">
        <f t="shared" si="120"/>
        <v>#VALUE!</v>
      </c>
      <c r="AV109" s="96"/>
      <c r="AW109" s="96"/>
      <c r="AX109" s="96"/>
      <c r="AY109" s="97" t="str">
        <f t="shared" si="121"/>
        <v/>
      </c>
      <c r="AZ109" s="98" t="str">
        <f t="shared" si="122"/>
        <v>Muy Alta</v>
      </c>
      <c r="BA109" s="97" t="e">
        <f t="shared" si="123"/>
        <v>#VALUE!</v>
      </c>
      <c r="BB109" s="98" t="e">
        <f t="shared" si="124"/>
        <v>#VALUE!</v>
      </c>
      <c r="BC109" s="74" t="e">
        <f>IF(AND(AZ109&lt;&gt;"",BB109&lt;&gt;""),VLOOKUP(AZ109&amp;BB109,'No Eliminar'!$P$3:$Q$27,2,FALSE),"")</f>
        <v>#VALUE!</v>
      </c>
      <c r="BD109" s="96"/>
      <c r="BE109" s="171"/>
      <c r="BF109" s="171"/>
      <c r="BG109" s="171"/>
      <c r="BH109" s="171"/>
      <c r="BI109" s="171"/>
      <c r="BJ109" s="176"/>
    </row>
    <row r="110" spans="2:62" ht="86.25" thickBot="1" x14ac:dyDescent="0.35">
      <c r="B110" s="68"/>
      <c r="C110" s="179" t="e">
        <f>VLOOKUP(B110,'No Eliminar'!B$3:D$18,2,FALSE)</f>
        <v>#N/A</v>
      </c>
      <c r="D110" s="179" t="e">
        <f>VLOOKUP(B110,'No Eliminar'!B$3:E$18,4,FALSE)</f>
        <v>#N/A</v>
      </c>
      <c r="E110" s="68"/>
      <c r="F110" s="149"/>
      <c r="G110" s="175"/>
      <c r="H110" s="187" t="s">
        <v>368</v>
      </c>
      <c r="I110" s="69"/>
      <c r="J110" s="88"/>
      <c r="K110" s="88"/>
      <c r="L110" s="68"/>
      <c r="M110" s="163"/>
      <c r="N110" s="89" t="str">
        <f t="shared" si="112"/>
        <v>;</v>
      </c>
      <c r="O110" s="90" t="str">
        <f t="shared" si="113"/>
        <v/>
      </c>
      <c r="P110" s="91"/>
      <c r="Q110" s="91"/>
      <c r="R110" s="91"/>
      <c r="S110" s="91"/>
      <c r="T110" s="91"/>
      <c r="U110" s="91"/>
      <c r="V110" s="91"/>
      <c r="W110" s="91"/>
      <c r="X110" s="91"/>
      <c r="Y110" s="91"/>
      <c r="Z110" s="91"/>
      <c r="AA110" s="91"/>
      <c r="AB110" s="91"/>
      <c r="AC110" s="91"/>
      <c r="AD110" s="91"/>
      <c r="AE110" s="91"/>
      <c r="AF110" s="91"/>
      <c r="AG110" s="91"/>
      <c r="AH110" s="91"/>
      <c r="AI110" s="62">
        <f t="shared" si="114"/>
        <v>0</v>
      </c>
      <c r="AJ110" s="81" t="str">
        <f t="shared" si="115"/>
        <v>Moderado</v>
      </c>
      <c r="AK110" s="80">
        <f t="shared" si="116"/>
        <v>0.6</v>
      </c>
      <c r="AL110" s="76" t="e">
        <f>IF(AND(N110&lt;&gt;"",AJ110&lt;&gt;""),VLOOKUP(N110&amp;AJ110,'No Eliminar'!$P$3:$Q$27,2,FALSE),"")</f>
        <v>#N/A</v>
      </c>
      <c r="AM110" s="140"/>
      <c r="AN110" s="171"/>
      <c r="AO110" s="171"/>
      <c r="AP110" s="95" t="str">
        <f t="shared" si="117"/>
        <v>Impacto</v>
      </c>
      <c r="AQ110" s="96"/>
      <c r="AR110" s="146" t="str">
        <f t="shared" si="118"/>
        <v/>
      </c>
      <c r="AS110" s="96"/>
      <c r="AT110" s="94" t="str">
        <f t="shared" si="119"/>
        <v/>
      </c>
      <c r="AU110" s="97" t="e">
        <f t="shared" si="120"/>
        <v>#VALUE!</v>
      </c>
      <c r="AV110" s="96"/>
      <c r="AW110" s="96"/>
      <c r="AX110" s="96"/>
      <c r="AY110" s="97" t="str">
        <f t="shared" si="121"/>
        <v/>
      </c>
      <c r="AZ110" s="98" t="str">
        <f t="shared" si="122"/>
        <v>Muy Alta</v>
      </c>
      <c r="BA110" s="97" t="e">
        <f t="shared" si="123"/>
        <v>#VALUE!</v>
      </c>
      <c r="BB110" s="98" t="e">
        <f t="shared" si="124"/>
        <v>#VALUE!</v>
      </c>
      <c r="BC110" s="74" t="e">
        <f>IF(AND(AZ110&lt;&gt;"",BB110&lt;&gt;""),VLOOKUP(AZ110&amp;BB110,'No Eliminar'!$P$3:$Q$27,2,FALSE),"")</f>
        <v>#VALUE!</v>
      </c>
      <c r="BD110" s="96"/>
      <c r="BE110" s="171"/>
      <c r="BF110" s="171"/>
      <c r="BG110" s="171"/>
      <c r="BH110" s="171"/>
      <c r="BI110" s="171"/>
      <c r="BJ110" s="176"/>
    </row>
    <row r="111" spans="2:62" ht="86.25" thickBot="1" x14ac:dyDescent="0.35">
      <c r="B111" s="68"/>
      <c r="C111" s="179" t="e">
        <f>VLOOKUP(B111,'No Eliminar'!B$3:D$18,2,FALSE)</f>
        <v>#N/A</v>
      </c>
      <c r="D111" s="179" t="e">
        <f>VLOOKUP(B111,'No Eliminar'!B$3:E$18,4,FALSE)</f>
        <v>#N/A</v>
      </c>
      <c r="E111" s="68"/>
      <c r="F111" s="149"/>
      <c r="G111" s="175"/>
      <c r="H111" s="187" t="s">
        <v>368</v>
      </c>
      <c r="I111" s="69"/>
      <c r="J111" s="88"/>
      <c r="K111" s="88"/>
      <c r="L111" s="68"/>
      <c r="M111" s="163"/>
      <c r="N111" s="89" t="str">
        <f t="shared" si="112"/>
        <v>;</v>
      </c>
      <c r="O111" s="90" t="str">
        <f t="shared" si="113"/>
        <v/>
      </c>
      <c r="P111" s="91"/>
      <c r="Q111" s="91"/>
      <c r="R111" s="91"/>
      <c r="S111" s="91"/>
      <c r="T111" s="91"/>
      <c r="U111" s="91"/>
      <c r="V111" s="91"/>
      <c r="W111" s="91"/>
      <c r="X111" s="91"/>
      <c r="Y111" s="91"/>
      <c r="Z111" s="91"/>
      <c r="AA111" s="91"/>
      <c r="AB111" s="91"/>
      <c r="AC111" s="91"/>
      <c r="AD111" s="91"/>
      <c r="AE111" s="91"/>
      <c r="AF111" s="91"/>
      <c r="AG111" s="91"/>
      <c r="AH111" s="91"/>
      <c r="AI111" s="62">
        <f t="shared" si="114"/>
        <v>0</v>
      </c>
      <c r="AJ111" s="81" t="str">
        <f t="shared" si="115"/>
        <v>Moderado</v>
      </c>
      <c r="AK111" s="80">
        <f t="shared" si="116"/>
        <v>0.6</v>
      </c>
      <c r="AL111" s="76" t="e">
        <f>IF(AND(N111&lt;&gt;"",AJ111&lt;&gt;""),VLOOKUP(N111&amp;AJ111,'No Eliminar'!$P$3:$Q$27,2,FALSE),"")</f>
        <v>#N/A</v>
      </c>
      <c r="AM111" s="140"/>
      <c r="AN111" s="171"/>
      <c r="AO111" s="171"/>
      <c r="AP111" s="95" t="str">
        <f t="shared" si="117"/>
        <v>Impacto</v>
      </c>
      <c r="AQ111" s="96"/>
      <c r="AR111" s="146" t="str">
        <f t="shared" si="118"/>
        <v/>
      </c>
      <c r="AS111" s="96"/>
      <c r="AT111" s="94" t="str">
        <f t="shared" si="119"/>
        <v/>
      </c>
      <c r="AU111" s="97" t="e">
        <f t="shared" si="120"/>
        <v>#VALUE!</v>
      </c>
      <c r="AV111" s="96"/>
      <c r="AW111" s="96"/>
      <c r="AX111" s="96"/>
      <c r="AY111" s="97" t="str">
        <f t="shared" si="121"/>
        <v/>
      </c>
      <c r="AZ111" s="98" t="str">
        <f t="shared" si="122"/>
        <v>Muy Alta</v>
      </c>
      <c r="BA111" s="97" t="e">
        <f t="shared" si="123"/>
        <v>#VALUE!</v>
      </c>
      <c r="BB111" s="98" t="e">
        <f t="shared" si="124"/>
        <v>#VALUE!</v>
      </c>
      <c r="BC111" s="74" t="e">
        <f>IF(AND(AZ111&lt;&gt;"",BB111&lt;&gt;""),VLOOKUP(AZ111&amp;BB111,'No Eliminar'!$P$3:$Q$27,2,FALSE),"")</f>
        <v>#VALUE!</v>
      </c>
      <c r="BD111" s="96"/>
      <c r="BE111" s="171"/>
      <c r="BF111" s="171"/>
      <c r="BG111" s="171"/>
      <c r="BH111" s="171"/>
      <c r="BI111" s="171"/>
      <c r="BJ111" s="176"/>
    </row>
    <row r="112" spans="2:62" ht="86.25" thickBot="1" x14ac:dyDescent="0.35">
      <c r="B112" s="68"/>
      <c r="C112" s="179" t="e">
        <f>VLOOKUP(B112,'No Eliminar'!B$3:D$18,2,FALSE)</f>
        <v>#N/A</v>
      </c>
      <c r="D112" s="179" t="e">
        <f>VLOOKUP(B112,'No Eliminar'!B$3:E$18,4,FALSE)</f>
        <v>#N/A</v>
      </c>
      <c r="E112" s="68"/>
      <c r="F112" s="149"/>
      <c r="G112" s="175"/>
      <c r="H112" s="187" t="s">
        <v>368</v>
      </c>
      <c r="I112" s="69"/>
      <c r="J112" s="88"/>
      <c r="K112" s="88"/>
      <c r="L112" s="68"/>
      <c r="M112" s="163"/>
      <c r="N112" s="89" t="str">
        <f t="shared" si="112"/>
        <v>;</v>
      </c>
      <c r="O112" s="90" t="str">
        <f t="shared" si="113"/>
        <v/>
      </c>
      <c r="P112" s="91"/>
      <c r="Q112" s="91"/>
      <c r="R112" s="91"/>
      <c r="S112" s="91"/>
      <c r="T112" s="91"/>
      <c r="U112" s="91"/>
      <c r="V112" s="91"/>
      <c r="W112" s="91"/>
      <c r="X112" s="91"/>
      <c r="Y112" s="91"/>
      <c r="Z112" s="91"/>
      <c r="AA112" s="91"/>
      <c r="AB112" s="91"/>
      <c r="AC112" s="91"/>
      <c r="AD112" s="91"/>
      <c r="AE112" s="91"/>
      <c r="AF112" s="91"/>
      <c r="AG112" s="91"/>
      <c r="AH112" s="91"/>
      <c r="AI112" s="62">
        <f t="shared" si="114"/>
        <v>0</v>
      </c>
      <c r="AJ112" s="81" t="str">
        <f t="shared" si="115"/>
        <v>Moderado</v>
      </c>
      <c r="AK112" s="80">
        <f t="shared" si="116"/>
        <v>0.6</v>
      </c>
      <c r="AL112" s="76" t="e">
        <f>IF(AND(N112&lt;&gt;"",AJ112&lt;&gt;""),VLOOKUP(N112&amp;AJ112,'No Eliminar'!$P$3:$Q$27,2,FALSE),"")</f>
        <v>#N/A</v>
      </c>
      <c r="AM112" s="140"/>
      <c r="AN112" s="171"/>
      <c r="AO112" s="171"/>
      <c r="AP112" s="95" t="str">
        <f t="shared" si="117"/>
        <v>Impacto</v>
      </c>
      <c r="AQ112" s="96"/>
      <c r="AR112" s="146" t="str">
        <f t="shared" si="118"/>
        <v/>
      </c>
      <c r="AS112" s="96"/>
      <c r="AT112" s="94" t="str">
        <f t="shared" si="119"/>
        <v/>
      </c>
      <c r="AU112" s="97" t="e">
        <f t="shared" si="120"/>
        <v>#VALUE!</v>
      </c>
      <c r="AV112" s="96"/>
      <c r="AW112" s="96"/>
      <c r="AX112" s="96"/>
      <c r="AY112" s="97" t="str">
        <f t="shared" si="121"/>
        <v/>
      </c>
      <c r="AZ112" s="98" t="str">
        <f t="shared" si="122"/>
        <v>Muy Alta</v>
      </c>
      <c r="BA112" s="97" t="e">
        <f t="shared" si="123"/>
        <v>#VALUE!</v>
      </c>
      <c r="BB112" s="98" t="e">
        <f t="shared" si="124"/>
        <v>#VALUE!</v>
      </c>
      <c r="BC112" s="74" t="e">
        <f>IF(AND(AZ112&lt;&gt;"",BB112&lt;&gt;""),VLOOKUP(AZ112&amp;BB112,'No Eliminar'!$P$3:$Q$27,2,FALSE),"")</f>
        <v>#VALUE!</v>
      </c>
      <c r="BD112" s="96"/>
      <c r="BE112" s="171"/>
      <c r="BF112" s="171"/>
      <c r="BG112" s="171"/>
      <c r="BH112" s="171"/>
      <c r="BI112" s="171"/>
      <c r="BJ112" s="176"/>
    </row>
    <row r="113" spans="2:62" ht="86.25" thickBot="1" x14ac:dyDescent="0.35">
      <c r="B113" s="68"/>
      <c r="C113" s="179" t="e">
        <f>VLOOKUP(B113,'No Eliminar'!B$3:D$18,2,FALSE)</f>
        <v>#N/A</v>
      </c>
      <c r="D113" s="179" t="e">
        <f>VLOOKUP(B113,'No Eliminar'!B$3:E$18,4,FALSE)</f>
        <v>#N/A</v>
      </c>
      <c r="E113" s="68"/>
      <c r="F113" s="149"/>
      <c r="G113" s="175"/>
      <c r="H113" s="187" t="s">
        <v>368</v>
      </c>
      <c r="I113" s="69"/>
      <c r="J113" s="88"/>
      <c r="K113" s="88"/>
      <c r="L113" s="68"/>
      <c r="M113" s="163"/>
      <c r="N113" s="89" t="str">
        <f t="shared" si="112"/>
        <v>;</v>
      </c>
      <c r="O113" s="90" t="str">
        <f t="shared" si="113"/>
        <v/>
      </c>
      <c r="P113" s="91"/>
      <c r="Q113" s="91"/>
      <c r="R113" s="91"/>
      <c r="S113" s="91"/>
      <c r="T113" s="91"/>
      <c r="U113" s="91"/>
      <c r="V113" s="91"/>
      <c r="W113" s="91"/>
      <c r="X113" s="91"/>
      <c r="Y113" s="91"/>
      <c r="Z113" s="91"/>
      <c r="AA113" s="91"/>
      <c r="AB113" s="91"/>
      <c r="AC113" s="91"/>
      <c r="AD113" s="91"/>
      <c r="AE113" s="91"/>
      <c r="AF113" s="91"/>
      <c r="AG113" s="91"/>
      <c r="AH113" s="91"/>
      <c r="AI113" s="62">
        <f t="shared" si="114"/>
        <v>0</v>
      </c>
      <c r="AJ113" s="81" t="str">
        <f t="shared" si="115"/>
        <v>Moderado</v>
      </c>
      <c r="AK113" s="80">
        <f t="shared" si="116"/>
        <v>0.6</v>
      </c>
      <c r="AL113" s="76" t="e">
        <f>IF(AND(N113&lt;&gt;"",AJ113&lt;&gt;""),VLOOKUP(N113&amp;AJ113,'No Eliminar'!$P$3:$Q$27,2,FALSE),"")</f>
        <v>#N/A</v>
      </c>
      <c r="AM113" s="140"/>
      <c r="AN113" s="171"/>
      <c r="AO113" s="171"/>
      <c r="AP113" s="95" t="str">
        <f t="shared" si="117"/>
        <v>Impacto</v>
      </c>
      <c r="AQ113" s="96"/>
      <c r="AR113" s="146" t="str">
        <f t="shared" si="118"/>
        <v/>
      </c>
      <c r="AS113" s="96"/>
      <c r="AT113" s="94" t="str">
        <f t="shared" si="119"/>
        <v/>
      </c>
      <c r="AU113" s="97" t="e">
        <f t="shared" si="120"/>
        <v>#VALUE!</v>
      </c>
      <c r="AV113" s="96"/>
      <c r="AW113" s="96"/>
      <c r="AX113" s="96"/>
      <c r="AY113" s="97" t="str">
        <f t="shared" si="121"/>
        <v/>
      </c>
      <c r="AZ113" s="98" t="str">
        <f t="shared" si="122"/>
        <v>Muy Alta</v>
      </c>
      <c r="BA113" s="97" t="e">
        <f t="shared" si="123"/>
        <v>#VALUE!</v>
      </c>
      <c r="BB113" s="98" t="e">
        <f t="shared" si="124"/>
        <v>#VALUE!</v>
      </c>
      <c r="BC113" s="74" t="e">
        <f>IF(AND(AZ113&lt;&gt;"",BB113&lt;&gt;""),VLOOKUP(AZ113&amp;BB113,'No Eliminar'!$P$3:$Q$27,2,FALSE),"")</f>
        <v>#VALUE!</v>
      </c>
      <c r="BD113" s="96"/>
      <c r="BE113" s="171"/>
      <c r="BF113" s="171"/>
      <c r="BG113" s="171"/>
      <c r="BH113" s="171"/>
      <c r="BI113" s="171"/>
      <c r="BJ113" s="176"/>
    </row>
    <row r="114" spans="2:62" ht="86.25" thickBot="1" x14ac:dyDescent="0.35">
      <c r="B114" s="68"/>
      <c r="C114" s="179" t="e">
        <f>VLOOKUP(B114,'No Eliminar'!B$3:D$18,2,FALSE)</f>
        <v>#N/A</v>
      </c>
      <c r="D114" s="179" t="e">
        <f>VLOOKUP(B114,'No Eliminar'!B$3:E$18,4,FALSE)</f>
        <v>#N/A</v>
      </c>
      <c r="E114" s="68"/>
      <c r="F114" s="149"/>
      <c r="G114" s="175"/>
      <c r="H114" s="187" t="s">
        <v>368</v>
      </c>
      <c r="I114" s="69"/>
      <c r="J114" s="88"/>
      <c r="K114" s="88"/>
      <c r="L114" s="68"/>
      <c r="M114" s="163"/>
      <c r="N114" s="89" t="str">
        <f t="shared" si="112"/>
        <v>;</v>
      </c>
      <c r="O114" s="90" t="str">
        <f t="shared" si="113"/>
        <v/>
      </c>
      <c r="P114" s="91"/>
      <c r="Q114" s="91"/>
      <c r="R114" s="91"/>
      <c r="S114" s="91"/>
      <c r="T114" s="91"/>
      <c r="U114" s="91"/>
      <c r="V114" s="91"/>
      <c r="W114" s="91"/>
      <c r="X114" s="91"/>
      <c r="Y114" s="91"/>
      <c r="Z114" s="91"/>
      <c r="AA114" s="91"/>
      <c r="AB114" s="91"/>
      <c r="AC114" s="91"/>
      <c r="AD114" s="91"/>
      <c r="AE114" s="91"/>
      <c r="AF114" s="91"/>
      <c r="AG114" s="91"/>
      <c r="AH114" s="91"/>
      <c r="AI114" s="62">
        <f t="shared" si="114"/>
        <v>0</v>
      </c>
      <c r="AJ114" s="81" t="str">
        <f t="shared" si="115"/>
        <v>Moderado</v>
      </c>
      <c r="AK114" s="80">
        <f t="shared" si="116"/>
        <v>0.6</v>
      </c>
      <c r="AL114" s="76" t="e">
        <f>IF(AND(N114&lt;&gt;"",AJ114&lt;&gt;""),VLOOKUP(N114&amp;AJ114,'No Eliminar'!$P$3:$Q$27,2,FALSE),"")</f>
        <v>#N/A</v>
      </c>
      <c r="AM114" s="140"/>
      <c r="AN114" s="171"/>
      <c r="AO114" s="171"/>
      <c r="AP114" s="95" t="str">
        <f t="shared" si="117"/>
        <v>Impacto</v>
      </c>
      <c r="AQ114" s="96"/>
      <c r="AR114" s="146" t="str">
        <f t="shared" si="118"/>
        <v/>
      </c>
      <c r="AS114" s="96"/>
      <c r="AT114" s="94" t="str">
        <f t="shared" si="119"/>
        <v/>
      </c>
      <c r="AU114" s="97" t="e">
        <f t="shared" si="120"/>
        <v>#VALUE!</v>
      </c>
      <c r="AV114" s="96"/>
      <c r="AW114" s="96"/>
      <c r="AX114" s="96"/>
      <c r="AY114" s="97" t="str">
        <f t="shared" si="121"/>
        <v/>
      </c>
      <c r="AZ114" s="98" t="str">
        <f t="shared" si="122"/>
        <v>Muy Alta</v>
      </c>
      <c r="BA114" s="97" t="e">
        <f t="shared" si="123"/>
        <v>#VALUE!</v>
      </c>
      <c r="BB114" s="98" t="e">
        <f t="shared" si="124"/>
        <v>#VALUE!</v>
      </c>
      <c r="BC114" s="74" t="e">
        <f>IF(AND(AZ114&lt;&gt;"",BB114&lt;&gt;""),VLOOKUP(AZ114&amp;BB114,'No Eliminar'!$P$3:$Q$27,2,FALSE),"")</f>
        <v>#VALUE!</v>
      </c>
      <c r="BD114" s="96"/>
      <c r="BE114" s="171"/>
      <c r="BF114" s="171"/>
      <c r="BG114" s="171"/>
      <c r="BH114" s="171"/>
      <c r="BI114" s="171"/>
      <c r="BJ114" s="176"/>
    </row>
    <row r="115" spans="2:62" ht="86.25" thickBot="1" x14ac:dyDescent="0.35">
      <c r="B115" s="68"/>
      <c r="C115" s="179" t="e">
        <f>VLOOKUP(B115,'No Eliminar'!B$3:D$18,2,FALSE)</f>
        <v>#N/A</v>
      </c>
      <c r="D115" s="179" t="e">
        <f>VLOOKUP(B115,'No Eliminar'!B$3:E$18,4,FALSE)</f>
        <v>#N/A</v>
      </c>
      <c r="E115" s="68"/>
      <c r="F115" s="149"/>
      <c r="G115" s="175"/>
      <c r="H115" s="187" t="s">
        <v>368</v>
      </c>
      <c r="I115" s="69"/>
      <c r="J115" s="88"/>
      <c r="K115" s="88"/>
      <c r="L115" s="68"/>
      <c r="M115" s="163"/>
      <c r="N115" s="89" t="str">
        <f t="shared" si="112"/>
        <v>;</v>
      </c>
      <c r="O115" s="90" t="str">
        <f t="shared" si="113"/>
        <v/>
      </c>
      <c r="P115" s="91"/>
      <c r="Q115" s="91"/>
      <c r="R115" s="91"/>
      <c r="S115" s="91"/>
      <c r="T115" s="91"/>
      <c r="U115" s="91"/>
      <c r="V115" s="91"/>
      <c r="W115" s="91"/>
      <c r="X115" s="91"/>
      <c r="Y115" s="91"/>
      <c r="Z115" s="91"/>
      <c r="AA115" s="91"/>
      <c r="AB115" s="91"/>
      <c r="AC115" s="91"/>
      <c r="AD115" s="91"/>
      <c r="AE115" s="91"/>
      <c r="AF115" s="91"/>
      <c r="AG115" s="91"/>
      <c r="AH115" s="91"/>
      <c r="AI115" s="62">
        <f t="shared" si="114"/>
        <v>0</v>
      </c>
      <c r="AJ115" s="81" t="str">
        <f t="shared" si="115"/>
        <v>Moderado</v>
      </c>
      <c r="AK115" s="80">
        <f t="shared" si="116"/>
        <v>0.6</v>
      </c>
      <c r="AL115" s="76" t="e">
        <f>IF(AND(N115&lt;&gt;"",AJ115&lt;&gt;""),VLOOKUP(N115&amp;AJ115,'No Eliminar'!$P$3:$Q$27,2,FALSE),"")</f>
        <v>#N/A</v>
      </c>
      <c r="AM115" s="140"/>
      <c r="AN115" s="171"/>
      <c r="AO115" s="171"/>
      <c r="AP115" s="95" t="str">
        <f t="shared" si="117"/>
        <v>Impacto</v>
      </c>
      <c r="AQ115" s="96"/>
      <c r="AR115" s="146" t="str">
        <f t="shared" si="118"/>
        <v/>
      </c>
      <c r="AS115" s="96"/>
      <c r="AT115" s="94" t="str">
        <f t="shared" si="119"/>
        <v/>
      </c>
      <c r="AU115" s="97" t="e">
        <f t="shared" si="120"/>
        <v>#VALUE!</v>
      </c>
      <c r="AV115" s="96"/>
      <c r="AW115" s="96"/>
      <c r="AX115" s="96"/>
      <c r="AY115" s="97" t="str">
        <f t="shared" si="121"/>
        <v/>
      </c>
      <c r="AZ115" s="98" t="str">
        <f t="shared" si="122"/>
        <v>Muy Alta</v>
      </c>
      <c r="BA115" s="97" t="e">
        <f t="shared" si="123"/>
        <v>#VALUE!</v>
      </c>
      <c r="BB115" s="98" t="e">
        <f t="shared" si="124"/>
        <v>#VALUE!</v>
      </c>
      <c r="BC115" s="74" t="e">
        <f>IF(AND(AZ115&lt;&gt;"",BB115&lt;&gt;""),VLOOKUP(AZ115&amp;BB115,'No Eliminar'!$P$3:$Q$27,2,FALSE),"")</f>
        <v>#VALUE!</v>
      </c>
      <c r="BD115" s="96"/>
      <c r="BE115" s="171"/>
      <c r="BF115" s="171"/>
      <c r="BG115" s="171"/>
      <c r="BH115" s="171"/>
      <c r="BI115" s="171"/>
      <c r="BJ115" s="176"/>
    </row>
    <row r="116" spans="2:62" ht="86.25" thickBot="1" x14ac:dyDescent="0.35">
      <c r="B116" s="68"/>
      <c r="C116" s="179" t="e">
        <f>VLOOKUP(B116,'No Eliminar'!B$3:D$18,2,FALSE)</f>
        <v>#N/A</v>
      </c>
      <c r="D116" s="179" t="e">
        <f>VLOOKUP(B116,'No Eliminar'!B$3:E$18,4,FALSE)</f>
        <v>#N/A</v>
      </c>
      <c r="E116" s="68"/>
      <c r="F116" s="149"/>
      <c r="G116" s="175"/>
      <c r="H116" s="187" t="s">
        <v>368</v>
      </c>
      <c r="I116" s="69"/>
      <c r="J116" s="88"/>
      <c r="K116" s="88"/>
      <c r="L116" s="68"/>
      <c r="M116" s="163"/>
      <c r="N116" s="89" t="str">
        <f t="shared" si="112"/>
        <v>;</v>
      </c>
      <c r="O116" s="90" t="str">
        <f t="shared" si="113"/>
        <v/>
      </c>
      <c r="P116" s="91"/>
      <c r="Q116" s="91"/>
      <c r="R116" s="91"/>
      <c r="S116" s="91"/>
      <c r="T116" s="91"/>
      <c r="U116" s="91"/>
      <c r="V116" s="91"/>
      <c r="W116" s="91"/>
      <c r="X116" s="91"/>
      <c r="Y116" s="91"/>
      <c r="Z116" s="91"/>
      <c r="AA116" s="91"/>
      <c r="AB116" s="91"/>
      <c r="AC116" s="91"/>
      <c r="AD116" s="91"/>
      <c r="AE116" s="91"/>
      <c r="AF116" s="91"/>
      <c r="AG116" s="91"/>
      <c r="AH116" s="91"/>
      <c r="AI116" s="62">
        <f t="shared" si="114"/>
        <v>0</v>
      </c>
      <c r="AJ116" s="81" t="str">
        <f t="shared" si="115"/>
        <v>Moderado</v>
      </c>
      <c r="AK116" s="80">
        <f t="shared" si="116"/>
        <v>0.6</v>
      </c>
      <c r="AL116" s="76" t="e">
        <f>IF(AND(N116&lt;&gt;"",AJ116&lt;&gt;""),VLOOKUP(N116&amp;AJ116,'No Eliminar'!$P$3:$Q$27,2,FALSE),"")</f>
        <v>#N/A</v>
      </c>
      <c r="AM116" s="140"/>
      <c r="AN116" s="171"/>
      <c r="AO116" s="171"/>
      <c r="AP116" s="95" t="str">
        <f t="shared" si="117"/>
        <v>Impacto</v>
      </c>
      <c r="AQ116" s="96"/>
      <c r="AR116" s="146" t="str">
        <f t="shared" si="118"/>
        <v/>
      </c>
      <c r="AS116" s="96"/>
      <c r="AT116" s="94" t="str">
        <f t="shared" si="119"/>
        <v/>
      </c>
      <c r="AU116" s="97" t="e">
        <f t="shared" si="120"/>
        <v>#VALUE!</v>
      </c>
      <c r="AV116" s="96"/>
      <c r="AW116" s="96"/>
      <c r="AX116" s="96"/>
      <c r="AY116" s="97" t="str">
        <f t="shared" si="121"/>
        <v/>
      </c>
      <c r="AZ116" s="98" t="str">
        <f t="shared" si="122"/>
        <v>Muy Alta</v>
      </c>
      <c r="BA116" s="97" t="e">
        <f t="shared" si="123"/>
        <v>#VALUE!</v>
      </c>
      <c r="BB116" s="98" t="e">
        <f t="shared" si="124"/>
        <v>#VALUE!</v>
      </c>
      <c r="BC116" s="74" t="e">
        <f>IF(AND(AZ116&lt;&gt;"",BB116&lt;&gt;""),VLOOKUP(AZ116&amp;BB116,'No Eliminar'!$P$3:$Q$27,2,FALSE),"")</f>
        <v>#VALUE!</v>
      </c>
      <c r="BD116" s="96"/>
      <c r="BE116" s="171"/>
      <c r="BF116" s="171"/>
      <c r="BG116" s="171"/>
      <c r="BH116" s="171"/>
      <c r="BI116" s="171"/>
      <c r="BJ116" s="176"/>
    </row>
    <row r="117" spans="2:62" ht="86.25" thickBot="1" x14ac:dyDescent="0.35">
      <c r="B117" s="68"/>
      <c r="C117" s="179" t="e">
        <f>VLOOKUP(B117,'No Eliminar'!B$3:D$18,2,FALSE)</f>
        <v>#N/A</v>
      </c>
      <c r="D117" s="179" t="e">
        <f>VLOOKUP(B117,'No Eliminar'!B$3:E$18,4,FALSE)</f>
        <v>#N/A</v>
      </c>
      <c r="E117" s="68"/>
      <c r="F117" s="149"/>
      <c r="G117" s="175"/>
      <c r="H117" s="187" t="s">
        <v>368</v>
      </c>
      <c r="I117" s="69"/>
      <c r="J117" s="88"/>
      <c r="K117" s="88"/>
      <c r="L117" s="68"/>
      <c r="M117" s="163"/>
      <c r="N117" s="89" t="str">
        <f t="shared" si="112"/>
        <v>;</v>
      </c>
      <c r="O117" s="90" t="str">
        <f t="shared" si="113"/>
        <v/>
      </c>
      <c r="P117" s="91"/>
      <c r="Q117" s="91"/>
      <c r="R117" s="91"/>
      <c r="S117" s="91"/>
      <c r="T117" s="91"/>
      <c r="U117" s="91"/>
      <c r="V117" s="91"/>
      <c r="W117" s="91"/>
      <c r="X117" s="91"/>
      <c r="Y117" s="91"/>
      <c r="Z117" s="91"/>
      <c r="AA117" s="91"/>
      <c r="AB117" s="91"/>
      <c r="AC117" s="91"/>
      <c r="AD117" s="91"/>
      <c r="AE117" s="91"/>
      <c r="AF117" s="91"/>
      <c r="AG117" s="91"/>
      <c r="AH117" s="91"/>
      <c r="AI117" s="62">
        <f t="shared" si="114"/>
        <v>0</v>
      </c>
      <c r="AJ117" s="81" t="str">
        <f t="shared" si="115"/>
        <v>Moderado</v>
      </c>
      <c r="AK117" s="80">
        <f t="shared" si="116"/>
        <v>0.6</v>
      </c>
      <c r="AL117" s="76" t="e">
        <f>IF(AND(N117&lt;&gt;"",AJ117&lt;&gt;""),VLOOKUP(N117&amp;AJ117,'No Eliminar'!$P$3:$Q$27,2,FALSE),"")</f>
        <v>#N/A</v>
      </c>
      <c r="AM117" s="140"/>
      <c r="AN117" s="171"/>
      <c r="AO117" s="171"/>
      <c r="AP117" s="95" t="str">
        <f t="shared" si="117"/>
        <v>Impacto</v>
      </c>
      <c r="AQ117" s="96"/>
      <c r="AR117" s="146" t="str">
        <f t="shared" si="118"/>
        <v/>
      </c>
      <c r="AS117" s="96"/>
      <c r="AT117" s="94" t="str">
        <f t="shared" si="119"/>
        <v/>
      </c>
      <c r="AU117" s="97" t="e">
        <f t="shared" si="120"/>
        <v>#VALUE!</v>
      </c>
      <c r="AV117" s="96"/>
      <c r="AW117" s="96"/>
      <c r="AX117" s="96"/>
      <c r="AY117" s="97" t="str">
        <f t="shared" si="121"/>
        <v/>
      </c>
      <c r="AZ117" s="98" t="str">
        <f t="shared" si="122"/>
        <v>Muy Alta</v>
      </c>
      <c r="BA117" s="97" t="e">
        <f t="shared" si="123"/>
        <v>#VALUE!</v>
      </c>
      <c r="BB117" s="98" t="e">
        <f t="shared" si="124"/>
        <v>#VALUE!</v>
      </c>
      <c r="BC117" s="74" t="e">
        <f>IF(AND(AZ117&lt;&gt;"",BB117&lt;&gt;""),VLOOKUP(AZ117&amp;BB117,'No Eliminar'!$P$3:$Q$27,2,FALSE),"")</f>
        <v>#VALUE!</v>
      </c>
      <c r="BD117" s="96"/>
      <c r="BE117" s="171"/>
      <c r="BF117" s="171"/>
      <c r="BG117" s="171"/>
      <c r="BH117" s="171"/>
      <c r="BI117" s="171"/>
      <c r="BJ117" s="176"/>
    </row>
    <row r="118" spans="2:62" ht="86.25" thickBot="1" x14ac:dyDescent="0.35">
      <c r="B118" s="68"/>
      <c r="C118" s="179" t="e">
        <f>VLOOKUP(B118,'No Eliminar'!B$3:D$18,2,FALSE)</f>
        <v>#N/A</v>
      </c>
      <c r="D118" s="179" t="e">
        <f>VLOOKUP(B118,'No Eliminar'!B$3:E$18,4,FALSE)</f>
        <v>#N/A</v>
      </c>
      <c r="E118" s="68"/>
      <c r="F118" s="149"/>
      <c r="G118" s="175"/>
      <c r="H118" s="187" t="s">
        <v>368</v>
      </c>
      <c r="I118" s="69"/>
      <c r="J118" s="88"/>
      <c r="K118" s="88"/>
      <c r="L118" s="68"/>
      <c r="M118" s="163"/>
      <c r="N118" s="89" t="str">
        <f t="shared" si="112"/>
        <v>;</v>
      </c>
      <c r="O118" s="90" t="str">
        <f t="shared" si="113"/>
        <v/>
      </c>
      <c r="P118" s="91"/>
      <c r="Q118" s="91"/>
      <c r="R118" s="91"/>
      <c r="S118" s="91"/>
      <c r="T118" s="91"/>
      <c r="U118" s="91"/>
      <c r="V118" s="91"/>
      <c r="W118" s="91"/>
      <c r="X118" s="91"/>
      <c r="Y118" s="91"/>
      <c r="Z118" s="91"/>
      <c r="AA118" s="91"/>
      <c r="AB118" s="91"/>
      <c r="AC118" s="91"/>
      <c r="AD118" s="91"/>
      <c r="AE118" s="91"/>
      <c r="AF118" s="91"/>
      <c r="AG118" s="91"/>
      <c r="AH118" s="91"/>
      <c r="AI118" s="62">
        <f t="shared" si="114"/>
        <v>0</v>
      </c>
      <c r="AJ118" s="81" t="str">
        <f t="shared" si="115"/>
        <v>Moderado</v>
      </c>
      <c r="AK118" s="80">
        <f t="shared" si="116"/>
        <v>0.6</v>
      </c>
      <c r="AL118" s="76" t="e">
        <f>IF(AND(N118&lt;&gt;"",AJ118&lt;&gt;""),VLOOKUP(N118&amp;AJ118,'No Eliminar'!$P$3:$Q$27,2,FALSE),"")</f>
        <v>#N/A</v>
      </c>
      <c r="AM118" s="140"/>
      <c r="AN118" s="171"/>
      <c r="AO118" s="171"/>
      <c r="AP118" s="95" t="str">
        <f t="shared" si="117"/>
        <v>Impacto</v>
      </c>
      <c r="AQ118" s="96"/>
      <c r="AR118" s="146" t="str">
        <f t="shared" si="118"/>
        <v/>
      </c>
      <c r="AS118" s="96"/>
      <c r="AT118" s="94" t="str">
        <f t="shared" si="119"/>
        <v/>
      </c>
      <c r="AU118" s="97" t="e">
        <f t="shared" si="120"/>
        <v>#VALUE!</v>
      </c>
      <c r="AV118" s="96"/>
      <c r="AW118" s="96"/>
      <c r="AX118" s="96"/>
      <c r="AY118" s="97" t="str">
        <f t="shared" si="121"/>
        <v/>
      </c>
      <c r="AZ118" s="98" t="str">
        <f t="shared" si="122"/>
        <v>Muy Alta</v>
      </c>
      <c r="BA118" s="97" t="e">
        <f t="shared" si="123"/>
        <v>#VALUE!</v>
      </c>
      <c r="BB118" s="98" t="e">
        <f t="shared" si="124"/>
        <v>#VALUE!</v>
      </c>
      <c r="BC118" s="74" t="e">
        <f>IF(AND(AZ118&lt;&gt;"",BB118&lt;&gt;""),VLOOKUP(AZ118&amp;BB118,'No Eliminar'!$P$3:$Q$27,2,FALSE),"")</f>
        <v>#VALUE!</v>
      </c>
      <c r="BD118" s="96"/>
      <c r="BE118" s="171"/>
      <c r="BF118" s="171"/>
      <c r="BG118" s="171"/>
      <c r="BH118" s="171"/>
      <c r="BI118" s="171"/>
      <c r="BJ118" s="176"/>
    </row>
    <row r="119" spans="2:62" ht="86.25" thickBot="1" x14ac:dyDescent="0.35">
      <c r="B119" s="68"/>
      <c r="C119" s="179" t="e">
        <f>VLOOKUP(B119,'No Eliminar'!B$3:D$18,2,FALSE)</f>
        <v>#N/A</v>
      </c>
      <c r="D119" s="179" t="e">
        <f>VLOOKUP(B119,'No Eliminar'!B$3:E$18,4,FALSE)</f>
        <v>#N/A</v>
      </c>
      <c r="E119" s="68"/>
      <c r="F119" s="149"/>
      <c r="G119" s="175"/>
      <c r="H119" s="187" t="s">
        <v>368</v>
      </c>
      <c r="I119" s="69"/>
      <c r="J119" s="88"/>
      <c r="K119" s="88"/>
      <c r="L119" s="68"/>
      <c r="M119" s="163"/>
      <c r="N119" s="89" t="str">
        <f t="shared" si="112"/>
        <v>;</v>
      </c>
      <c r="O119" s="90" t="str">
        <f t="shared" si="113"/>
        <v/>
      </c>
      <c r="P119" s="91"/>
      <c r="Q119" s="91"/>
      <c r="R119" s="91"/>
      <c r="S119" s="91"/>
      <c r="T119" s="91"/>
      <c r="U119" s="91"/>
      <c r="V119" s="91"/>
      <c r="W119" s="91"/>
      <c r="X119" s="91"/>
      <c r="Y119" s="91"/>
      <c r="Z119" s="91"/>
      <c r="AA119" s="91"/>
      <c r="AB119" s="91"/>
      <c r="AC119" s="91"/>
      <c r="AD119" s="91"/>
      <c r="AE119" s="91"/>
      <c r="AF119" s="91"/>
      <c r="AG119" s="91"/>
      <c r="AH119" s="91"/>
      <c r="AI119" s="62">
        <f t="shared" si="114"/>
        <v>0</v>
      </c>
      <c r="AJ119" s="81" t="str">
        <f t="shared" si="115"/>
        <v>Moderado</v>
      </c>
      <c r="AK119" s="80">
        <f t="shared" si="116"/>
        <v>0.6</v>
      </c>
      <c r="AL119" s="76" t="e">
        <f>IF(AND(N119&lt;&gt;"",AJ119&lt;&gt;""),VLOOKUP(N119&amp;AJ119,'No Eliminar'!$P$3:$Q$27,2,FALSE),"")</f>
        <v>#N/A</v>
      </c>
      <c r="AM119" s="140"/>
      <c r="AN119" s="171"/>
      <c r="AO119" s="171"/>
      <c r="AP119" s="95" t="str">
        <f t="shared" si="117"/>
        <v>Impacto</v>
      </c>
      <c r="AQ119" s="96"/>
      <c r="AR119" s="146" t="str">
        <f t="shared" si="118"/>
        <v/>
      </c>
      <c r="AS119" s="96"/>
      <c r="AT119" s="94" t="str">
        <f t="shared" si="119"/>
        <v/>
      </c>
      <c r="AU119" s="97" t="e">
        <f t="shared" si="120"/>
        <v>#VALUE!</v>
      </c>
      <c r="AV119" s="96"/>
      <c r="AW119" s="96"/>
      <c r="AX119" s="96"/>
      <c r="AY119" s="97" t="str">
        <f t="shared" si="121"/>
        <v/>
      </c>
      <c r="AZ119" s="98" t="str">
        <f t="shared" si="122"/>
        <v>Muy Alta</v>
      </c>
      <c r="BA119" s="97" t="e">
        <f t="shared" si="123"/>
        <v>#VALUE!</v>
      </c>
      <c r="BB119" s="98" t="e">
        <f t="shared" si="124"/>
        <v>#VALUE!</v>
      </c>
      <c r="BC119" s="74" t="e">
        <f>IF(AND(AZ119&lt;&gt;"",BB119&lt;&gt;""),VLOOKUP(AZ119&amp;BB119,'No Eliminar'!$P$3:$Q$27,2,FALSE),"")</f>
        <v>#VALUE!</v>
      </c>
      <c r="BD119" s="96"/>
      <c r="BE119" s="171"/>
      <c r="BF119" s="171"/>
      <c r="BG119" s="171"/>
      <c r="BH119" s="171"/>
      <c r="BI119" s="171"/>
      <c r="BJ119" s="176"/>
    </row>
    <row r="120" spans="2:62" ht="86.25" thickBot="1" x14ac:dyDescent="0.35">
      <c r="B120" s="68"/>
      <c r="C120" s="179" t="e">
        <f>VLOOKUP(B120,'No Eliminar'!B$3:D$18,2,FALSE)</f>
        <v>#N/A</v>
      </c>
      <c r="D120" s="179" t="e">
        <f>VLOOKUP(B120,'No Eliminar'!B$3:E$18,4,FALSE)</f>
        <v>#N/A</v>
      </c>
      <c r="E120" s="68"/>
      <c r="F120" s="149"/>
      <c r="G120" s="175"/>
      <c r="H120" s="187" t="s">
        <v>368</v>
      </c>
      <c r="I120" s="69"/>
      <c r="J120" s="88"/>
      <c r="K120" s="88"/>
      <c r="L120" s="68"/>
      <c r="M120" s="163"/>
      <c r="N120" s="89" t="str">
        <f t="shared" si="112"/>
        <v>;</v>
      </c>
      <c r="O120" s="90" t="str">
        <f t="shared" si="113"/>
        <v/>
      </c>
      <c r="P120" s="91"/>
      <c r="Q120" s="91"/>
      <c r="R120" s="91"/>
      <c r="S120" s="91"/>
      <c r="T120" s="91"/>
      <c r="U120" s="91"/>
      <c r="V120" s="91"/>
      <c r="W120" s="91"/>
      <c r="X120" s="91"/>
      <c r="Y120" s="91"/>
      <c r="Z120" s="91"/>
      <c r="AA120" s="91"/>
      <c r="AB120" s="91"/>
      <c r="AC120" s="91"/>
      <c r="AD120" s="91"/>
      <c r="AE120" s="91"/>
      <c r="AF120" s="91"/>
      <c r="AG120" s="91"/>
      <c r="AH120" s="91"/>
      <c r="AI120" s="62">
        <f t="shared" si="114"/>
        <v>0</v>
      </c>
      <c r="AJ120" s="81" t="str">
        <f t="shared" si="115"/>
        <v>Moderado</v>
      </c>
      <c r="AK120" s="80">
        <f t="shared" si="116"/>
        <v>0.6</v>
      </c>
      <c r="AL120" s="76" t="e">
        <f>IF(AND(N120&lt;&gt;"",AJ120&lt;&gt;""),VLOOKUP(N120&amp;AJ120,'No Eliminar'!$P$3:$Q$27,2,FALSE),"")</f>
        <v>#N/A</v>
      </c>
      <c r="AM120" s="140"/>
      <c r="AN120" s="171"/>
      <c r="AO120" s="171"/>
      <c r="AP120" s="95" t="str">
        <f t="shared" si="117"/>
        <v>Impacto</v>
      </c>
      <c r="AQ120" s="96"/>
      <c r="AR120" s="146" t="str">
        <f t="shared" si="118"/>
        <v/>
      </c>
      <c r="AS120" s="96"/>
      <c r="AT120" s="94" t="str">
        <f t="shared" si="119"/>
        <v/>
      </c>
      <c r="AU120" s="97" t="e">
        <f t="shared" si="120"/>
        <v>#VALUE!</v>
      </c>
      <c r="AV120" s="96"/>
      <c r="AW120" s="96"/>
      <c r="AX120" s="96"/>
      <c r="AY120" s="97" t="str">
        <f t="shared" si="121"/>
        <v/>
      </c>
      <c r="AZ120" s="98" t="str">
        <f t="shared" si="122"/>
        <v>Muy Alta</v>
      </c>
      <c r="BA120" s="97" t="e">
        <f t="shared" si="123"/>
        <v>#VALUE!</v>
      </c>
      <c r="BB120" s="98" t="e">
        <f t="shared" si="124"/>
        <v>#VALUE!</v>
      </c>
      <c r="BC120" s="74" t="e">
        <f>IF(AND(AZ120&lt;&gt;"",BB120&lt;&gt;""),VLOOKUP(AZ120&amp;BB120,'No Eliminar'!$P$3:$Q$27,2,FALSE),"")</f>
        <v>#VALUE!</v>
      </c>
      <c r="BD120" s="96"/>
      <c r="BE120" s="171"/>
      <c r="BF120" s="171"/>
      <c r="BG120" s="171"/>
      <c r="BH120" s="171"/>
      <c r="BI120" s="171"/>
      <c r="BJ120" s="176"/>
    </row>
    <row r="121" spans="2:62" ht="86.25" thickBot="1" x14ac:dyDescent="0.35">
      <c r="B121" s="68"/>
      <c r="C121" s="179" t="e">
        <f>VLOOKUP(B121,'No Eliminar'!B$3:D$18,2,FALSE)</f>
        <v>#N/A</v>
      </c>
      <c r="D121" s="179" t="e">
        <f>VLOOKUP(B121,'No Eliminar'!B$3:E$18,4,FALSE)</f>
        <v>#N/A</v>
      </c>
      <c r="E121" s="68"/>
      <c r="F121" s="149"/>
      <c r="G121" s="175"/>
      <c r="H121" s="187" t="s">
        <v>368</v>
      </c>
      <c r="I121" s="69"/>
      <c r="J121" s="88"/>
      <c r="K121" s="88"/>
      <c r="L121" s="68"/>
      <c r="M121" s="163"/>
      <c r="N121" s="89" t="str">
        <f t="shared" si="112"/>
        <v>;</v>
      </c>
      <c r="O121" s="90" t="str">
        <f t="shared" si="113"/>
        <v/>
      </c>
      <c r="P121" s="91"/>
      <c r="Q121" s="91"/>
      <c r="R121" s="91"/>
      <c r="S121" s="91"/>
      <c r="T121" s="91"/>
      <c r="U121" s="91"/>
      <c r="V121" s="91"/>
      <c r="W121" s="91"/>
      <c r="X121" s="91"/>
      <c r="Y121" s="91"/>
      <c r="Z121" s="91"/>
      <c r="AA121" s="91"/>
      <c r="AB121" s="91"/>
      <c r="AC121" s="91"/>
      <c r="AD121" s="91"/>
      <c r="AE121" s="91"/>
      <c r="AF121" s="91"/>
      <c r="AG121" s="91"/>
      <c r="AH121" s="91"/>
      <c r="AI121" s="62">
        <f t="shared" si="114"/>
        <v>0</v>
      </c>
      <c r="AJ121" s="81" t="str">
        <f t="shared" si="115"/>
        <v>Moderado</v>
      </c>
      <c r="AK121" s="80">
        <f t="shared" si="116"/>
        <v>0.6</v>
      </c>
      <c r="AL121" s="76" t="e">
        <f>IF(AND(N121&lt;&gt;"",AJ121&lt;&gt;""),VLOOKUP(N121&amp;AJ121,'No Eliminar'!$P$3:$Q$27,2,FALSE),"")</f>
        <v>#N/A</v>
      </c>
      <c r="AM121" s="140"/>
      <c r="AN121" s="171"/>
      <c r="AO121" s="171"/>
      <c r="AP121" s="95" t="str">
        <f t="shared" si="117"/>
        <v>Impacto</v>
      </c>
      <c r="AQ121" s="96"/>
      <c r="AR121" s="146" t="str">
        <f t="shared" si="118"/>
        <v/>
      </c>
      <c r="AS121" s="96"/>
      <c r="AT121" s="94" t="str">
        <f t="shared" si="119"/>
        <v/>
      </c>
      <c r="AU121" s="97" t="e">
        <f t="shared" si="120"/>
        <v>#VALUE!</v>
      </c>
      <c r="AV121" s="96"/>
      <c r="AW121" s="96"/>
      <c r="AX121" s="96"/>
      <c r="AY121" s="97" t="str">
        <f t="shared" si="121"/>
        <v/>
      </c>
      <c r="AZ121" s="98" t="str">
        <f t="shared" si="122"/>
        <v>Muy Alta</v>
      </c>
      <c r="BA121" s="97" t="e">
        <f t="shared" si="123"/>
        <v>#VALUE!</v>
      </c>
      <c r="BB121" s="98" t="e">
        <f t="shared" si="124"/>
        <v>#VALUE!</v>
      </c>
      <c r="BC121" s="74" t="e">
        <f>IF(AND(AZ121&lt;&gt;"",BB121&lt;&gt;""),VLOOKUP(AZ121&amp;BB121,'No Eliminar'!$P$3:$Q$27,2,FALSE),"")</f>
        <v>#VALUE!</v>
      </c>
      <c r="BD121" s="96"/>
      <c r="BE121" s="171"/>
      <c r="BF121" s="171"/>
      <c r="BG121" s="171"/>
      <c r="BH121" s="171"/>
      <c r="BI121" s="171"/>
      <c r="BJ121" s="176"/>
    </row>
    <row r="122" spans="2:62" ht="86.25" thickBot="1" x14ac:dyDescent="0.35">
      <c r="B122" s="68"/>
      <c r="C122" s="179" t="e">
        <f>VLOOKUP(B122,'No Eliminar'!B$3:D$18,2,FALSE)</f>
        <v>#N/A</v>
      </c>
      <c r="D122" s="179" t="e">
        <f>VLOOKUP(B122,'No Eliminar'!B$3:E$18,4,FALSE)</f>
        <v>#N/A</v>
      </c>
      <c r="E122" s="68"/>
      <c r="F122" s="149"/>
      <c r="G122" s="175"/>
      <c r="H122" s="187" t="s">
        <v>368</v>
      </c>
      <c r="I122" s="69"/>
      <c r="J122" s="88"/>
      <c r="K122" s="88"/>
      <c r="L122" s="68"/>
      <c r="M122" s="163"/>
      <c r="N122" s="89" t="str">
        <f t="shared" si="112"/>
        <v>;</v>
      </c>
      <c r="O122" s="90" t="str">
        <f t="shared" si="113"/>
        <v/>
      </c>
      <c r="P122" s="91"/>
      <c r="Q122" s="91"/>
      <c r="R122" s="91"/>
      <c r="S122" s="91"/>
      <c r="T122" s="91"/>
      <c r="U122" s="91"/>
      <c r="V122" s="91"/>
      <c r="W122" s="91"/>
      <c r="X122" s="91"/>
      <c r="Y122" s="91"/>
      <c r="Z122" s="91"/>
      <c r="AA122" s="91"/>
      <c r="AB122" s="91"/>
      <c r="AC122" s="91"/>
      <c r="AD122" s="91"/>
      <c r="AE122" s="91"/>
      <c r="AF122" s="91"/>
      <c r="AG122" s="91"/>
      <c r="AH122" s="91"/>
      <c r="AI122" s="62">
        <f t="shared" si="114"/>
        <v>0</v>
      </c>
      <c r="AJ122" s="81" t="str">
        <f t="shared" si="115"/>
        <v>Moderado</v>
      </c>
      <c r="AK122" s="80">
        <f t="shared" si="116"/>
        <v>0.6</v>
      </c>
      <c r="AL122" s="76" t="e">
        <f>IF(AND(N122&lt;&gt;"",AJ122&lt;&gt;""),VLOOKUP(N122&amp;AJ122,'No Eliminar'!$P$3:$Q$27,2,FALSE),"")</f>
        <v>#N/A</v>
      </c>
      <c r="AM122" s="140"/>
      <c r="AN122" s="171"/>
      <c r="AO122" s="171"/>
      <c r="AP122" s="95" t="str">
        <f t="shared" si="117"/>
        <v>Impacto</v>
      </c>
      <c r="AQ122" s="96"/>
      <c r="AR122" s="146" t="str">
        <f t="shared" si="118"/>
        <v/>
      </c>
      <c r="AS122" s="96"/>
      <c r="AT122" s="94" t="str">
        <f t="shared" si="119"/>
        <v/>
      </c>
      <c r="AU122" s="97" t="e">
        <f t="shared" si="120"/>
        <v>#VALUE!</v>
      </c>
      <c r="AV122" s="96"/>
      <c r="AW122" s="96"/>
      <c r="AX122" s="96"/>
      <c r="AY122" s="97" t="str">
        <f t="shared" si="121"/>
        <v/>
      </c>
      <c r="AZ122" s="98" t="str">
        <f t="shared" si="122"/>
        <v>Muy Alta</v>
      </c>
      <c r="BA122" s="97" t="e">
        <f t="shared" si="123"/>
        <v>#VALUE!</v>
      </c>
      <c r="BB122" s="98" t="e">
        <f t="shared" si="124"/>
        <v>#VALUE!</v>
      </c>
      <c r="BC122" s="74" t="e">
        <f>IF(AND(AZ122&lt;&gt;"",BB122&lt;&gt;""),VLOOKUP(AZ122&amp;BB122,'No Eliminar'!$P$3:$Q$27,2,FALSE),"")</f>
        <v>#VALUE!</v>
      </c>
      <c r="BD122" s="96"/>
      <c r="BE122" s="171"/>
      <c r="BF122" s="171"/>
      <c r="BG122" s="171"/>
      <c r="BH122" s="171"/>
      <c r="BI122" s="171"/>
      <c r="BJ122" s="176"/>
    </row>
    <row r="123" spans="2:62" ht="86.25" thickBot="1" x14ac:dyDescent="0.35">
      <c r="B123" s="68"/>
      <c r="C123" s="179" t="e">
        <f>VLOOKUP(B123,'No Eliminar'!B$3:D$18,2,FALSE)</f>
        <v>#N/A</v>
      </c>
      <c r="D123" s="179" t="e">
        <f>VLOOKUP(B123,'No Eliminar'!B$3:E$18,4,FALSE)</f>
        <v>#N/A</v>
      </c>
      <c r="E123" s="68"/>
      <c r="F123" s="149"/>
      <c r="G123" s="175"/>
      <c r="H123" s="187" t="s">
        <v>368</v>
      </c>
      <c r="I123" s="69"/>
      <c r="J123" s="88"/>
      <c r="K123" s="88"/>
      <c r="L123" s="68"/>
      <c r="M123" s="163"/>
      <c r="N123" s="89" t="str">
        <f t="shared" si="112"/>
        <v>;</v>
      </c>
      <c r="O123" s="90" t="str">
        <f t="shared" si="113"/>
        <v/>
      </c>
      <c r="P123" s="91"/>
      <c r="Q123" s="91"/>
      <c r="R123" s="91"/>
      <c r="S123" s="91"/>
      <c r="T123" s="91"/>
      <c r="U123" s="91"/>
      <c r="V123" s="91"/>
      <c r="W123" s="91"/>
      <c r="X123" s="91"/>
      <c r="Y123" s="91"/>
      <c r="Z123" s="91"/>
      <c r="AA123" s="91"/>
      <c r="AB123" s="91"/>
      <c r="AC123" s="91"/>
      <c r="AD123" s="91"/>
      <c r="AE123" s="91"/>
      <c r="AF123" s="91"/>
      <c r="AG123" s="91"/>
      <c r="AH123" s="91"/>
      <c r="AI123" s="62">
        <f t="shared" si="114"/>
        <v>0</v>
      </c>
      <c r="AJ123" s="81" t="str">
        <f t="shared" si="115"/>
        <v>Moderado</v>
      </c>
      <c r="AK123" s="80">
        <f t="shared" si="116"/>
        <v>0.6</v>
      </c>
      <c r="AL123" s="76" t="e">
        <f>IF(AND(N123&lt;&gt;"",AJ123&lt;&gt;""),VLOOKUP(N123&amp;AJ123,'No Eliminar'!$P$3:$Q$27,2,FALSE),"")</f>
        <v>#N/A</v>
      </c>
      <c r="AM123" s="140"/>
      <c r="AN123" s="171"/>
      <c r="AO123" s="171"/>
      <c r="AP123" s="95" t="str">
        <f t="shared" si="117"/>
        <v>Impacto</v>
      </c>
      <c r="AQ123" s="96"/>
      <c r="AR123" s="146" t="str">
        <f t="shared" si="118"/>
        <v/>
      </c>
      <c r="AS123" s="96"/>
      <c r="AT123" s="94" t="str">
        <f t="shared" si="119"/>
        <v/>
      </c>
      <c r="AU123" s="97" t="e">
        <f t="shared" si="120"/>
        <v>#VALUE!</v>
      </c>
      <c r="AV123" s="96"/>
      <c r="AW123" s="96"/>
      <c r="AX123" s="96"/>
      <c r="AY123" s="97" t="str">
        <f t="shared" si="121"/>
        <v/>
      </c>
      <c r="AZ123" s="98" t="str">
        <f t="shared" si="122"/>
        <v>Muy Alta</v>
      </c>
      <c r="BA123" s="97" t="e">
        <f t="shared" si="123"/>
        <v>#VALUE!</v>
      </c>
      <c r="BB123" s="98" t="e">
        <f t="shared" si="124"/>
        <v>#VALUE!</v>
      </c>
      <c r="BC123" s="74" t="e">
        <f>IF(AND(AZ123&lt;&gt;"",BB123&lt;&gt;""),VLOOKUP(AZ123&amp;BB123,'No Eliminar'!$P$3:$Q$27,2,FALSE),"")</f>
        <v>#VALUE!</v>
      </c>
      <c r="BD123" s="96"/>
      <c r="BE123" s="171"/>
      <c r="BF123" s="171"/>
      <c r="BG123" s="171"/>
      <c r="BH123" s="171"/>
      <c r="BI123" s="171"/>
      <c r="BJ123" s="176"/>
    </row>
    <row r="124" spans="2:62" ht="86.25" thickBot="1" x14ac:dyDescent="0.35">
      <c r="B124" s="68"/>
      <c r="C124" s="179" t="e">
        <f>VLOOKUP(B124,'No Eliminar'!B$3:D$18,2,FALSE)</f>
        <v>#N/A</v>
      </c>
      <c r="D124" s="179" t="e">
        <f>VLOOKUP(B124,'No Eliminar'!B$3:E$18,4,FALSE)</f>
        <v>#N/A</v>
      </c>
      <c r="E124" s="68"/>
      <c r="F124" s="149"/>
      <c r="G124" s="175"/>
      <c r="H124" s="187" t="s">
        <v>368</v>
      </c>
      <c r="I124" s="69"/>
      <c r="J124" s="88"/>
      <c r="K124" s="88"/>
      <c r="L124" s="68"/>
      <c r="M124" s="163"/>
      <c r="N124" s="89" t="str">
        <f t="shared" si="112"/>
        <v>;</v>
      </c>
      <c r="O124" s="90" t="str">
        <f t="shared" si="113"/>
        <v/>
      </c>
      <c r="P124" s="91"/>
      <c r="Q124" s="91"/>
      <c r="R124" s="91"/>
      <c r="S124" s="91"/>
      <c r="T124" s="91"/>
      <c r="U124" s="91"/>
      <c r="V124" s="91"/>
      <c r="W124" s="91"/>
      <c r="X124" s="91"/>
      <c r="Y124" s="91"/>
      <c r="Z124" s="91"/>
      <c r="AA124" s="91"/>
      <c r="AB124" s="91"/>
      <c r="AC124" s="91"/>
      <c r="AD124" s="91"/>
      <c r="AE124" s="91"/>
      <c r="AF124" s="91"/>
      <c r="AG124" s="91"/>
      <c r="AH124" s="91"/>
      <c r="AI124" s="62">
        <f t="shared" si="114"/>
        <v>0</v>
      </c>
      <c r="AJ124" s="81" t="str">
        <f t="shared" si="115"/>
        <v>Moderado</v>
      </c>
      <c r="AK124" s="80">
        <f t="shared" si="116"/>
        <v>0.6</v>
      </c>
      <c r="AL124" s="76" t="e">
        <f>IF(AND(N124&lt;&gt;"",AJ124&lt;&gt;""),VLOOKUP(N124&amp;AJ124,'No Eliminar'!$P$3:$Q$27,2,FALSE),"")</f>
        <v>#N/A</v>
      </c>
      <c r="AM124" s="140"/>
      <c r="AN124" s="171"/>
      <c r="AO124" s="171"/>
      <c r="AP124" s="95" t="str">
        <f t="shared" si="117"/>
        <v>Impacto</v>
      </c>
      <c r="AQ124" s="96"/>
      <c r="AR124" s="146" t="str">
        <f t="shared" si="118"/>
        <v/>
      </c>
      <c r="AS124" s="96"/>
      <c r="AT124" s="94" t="str">
        <f t="shared" si="119"/>
        <v/>
      </c>
      <c r="AU124" s="97" t="e">
        <f t="shared" si="120"/>
        <v>#VALUE!</v>
      </c>
      <c r="AV124" s="96"/>
      <c r="AW124" s="96"/>
      <c r="AX124" s="96"/>
      <c r="AY124" s="97" t="str">
        <f t="shared" si="121"/>
        <v/>
      </c>
      <c r="AZ124" s="98" t="str">
        <f t="shared" si="122"/>
        <v>Muy Alta</v>
      </c>
      <c r="BA124" s="97" t="e">
        <f t="shared" si="123"/>
        <v>#VALUE!</v>
      </c>
      <c r="BB124" s="98" t="e">
        <f t="shared" si="124"/>
        <v>#VALUE!</v>
      </c>
      <c r="BC124" s="74" t="e">
        <f>IF(AND(AZ124&lt;&gt;"",BB124&lt;&gt;""),VLOOKUP(AZ124&amp;BB124,'No Eliminar'!$P$3:$Q$27,2,FALSE),"")</f>
        <v>#VALUE!</v>
      </c>
      <c r="BD124" s="96"/>
      <c r="BE124" s="171"/>
      <c r="BF124" s="171"/>
      <c r="BG124" s="171"/>
      <c r="BH124" s="171"/>
      <c r="BI124" s="171"/>
      <c r="BJ124" s="176"/>
    </row>
    <row r="125" spans="2:62" ht="86.25" thickBot="1" x14ac:dyDescent="0.35">
      <c r="B125" s="68"/>
      <c r="C125" s="179" t="e">
        <f>VLOOKUP(B125,'No Eliminar'!B$3:D$18,2,FALSE)</f>
        <v>#N/A</v>
      </c>
      <c r="D125" s="179" t="e">
        <f>VLOOKUP(B125,'No Eliminar'!B$3:E$18,4,FALSE)</f>
        <v>#N/A</v>
      </c>
      <c r="E125" s="68"/>
      <c r="F125" s="149"/>
      <c r="G125" s="175"/>
      <c r="H125" s="187" t="s">
        <v>368</v>
      </c>
      <c r="I125" s="69"/>
      <c r="J125" s="88"/>
      <c r="K125" s="88"/>
      <c r="L125" s="68"/>
      <c r="M125" s="163"/>
      <c r="N125" s="89" t="str">
        <f t="shared" si="112"/>
        <v>;</v>
      </c>
      <c r="O125" s="90" t="str">
        <f t="shared" si="113"/>
        <v/>
      </c>
      <c r="P125" s="91"/>
      <c r="Q125" s="91"/>
      <c r="R125" s="91"/>
      <c r="S125" s="91"/>
      <c r="T125" s="91"/>
      <c r="U125" s="91"/>
      <c r="V125" s="91"/>
      <c r="W125" s="91"/>
      <c r="X125" s="91"/>
      <c r="Y125" s="91"/>
      <c r="Z125" s="91"/>
      <c r="AA125" s="91"/>
      <c r="AB125" s="91"/>
      <c r="AC125" s="91"/>
      <c r="AD125" s="91"/>
      <c r="AE125" s="91"/>
      <c r="AF125" s="91"/>
      <c r="AG125" s="91"/>
      <c r="AH125" s="91"/>
      <c r="AI125" s="62">
        <f t="shared" si="114"/>
        <v>0</v>
      </c>
      <c r="AJ125" s="81" t="str">
        <f t="shared" si="115"/>
        <v>Moderado</v>
      </c>
      <c r="AK125" s="80">
        <f t="shared" si="116"/>
        <v>0.6</v>
      </c>
      <c r="AL125" s="76" t="e">
        <f>IF(AND(N125&lt;&gt;"",AJ125&lt;&gt;""),VLOOKUP(N125&amp;AJ125,'No Eliminar'!$P$3:$Q$27,2,FALSE),"")</f>
        <v>#N/A</v>
      </c>
      <c r="AM125" s="140"/>
      <c r="AN125" s="171"/>
      <c r="AO125" s="171"/>
      <c r="AP125" s="95" t="str">
        <f t="shared" si="117"/>
        <v>Impacto</v>
      </c>
      <c r="AQ125" s="96"/>
      <c r="AR125" s="146" t="str">
        <f t="shared" si="118"/>
        <v/>
      </c>
      <c r="AS125" s="96"/>
      <c r="AT125" s="94" t="str">
        <f t="shared" si="119"/>
        <v/>
      </c>
      <c r="AU125" s="97" t="e">
        <f t="shared" si="120"/>
        <v>#VALUE!</v>
      </c>
      <c r="AV125" s="96"/>
      <c r="AW125" s="96"/>
      <c r="AX125" s="96"/>
      <c r="AY125" s="97" t="str">
        <f t="shared" si="121"/>
        <v/>
      </c>
      <c r="AZ125" s="98" t="str">
        <f t="shared" si="122"/>
        <v>Muy Alta</v>
      </c>
      <c r="BA125" s="97" t="e">
        <f t="shared" si="123"/>
        <v>#VALUE!</v>
      </c>
      <c r="BB125" s="98" t="e">
        <f t="shared" si="124"/>
        <v>#VALUE!</v>
      </c>
      <c r="BC125" s="74" t="e">
        <f>IF(AND(AZ125&lt;&gt;"",BB125&lt;&gt;""),VLOOKUP(AZ125&amp;BB125,'No Eliminar'!$P$3:$Q$27,2,FALSE),"")</f>
        <v>#VALUE!</v>
      </c>
      <c r="BD125" s="96"/>
      <c r="BE125" s="171"/>
      <c r="BF125" s="171"/>
      <c r="BG125" s="171"/>
      <c r="BH125" s="171"/>
      <c r="BI125" s="171"/>
      <c r="BJ125" s="176"/>
    </row>
    <row r="126" spans="2:62" ht="86.25" thickBot="1" x14ac:dyDescent="0.35">
      <c r="B126" s="68"/>
      <c r="C126" s="179" t="e">
        <f>VLOOKUP(B126,'No Eliminar'!B$3:D$18,2,FALSE)</f>
        <v>#N/A</v>
      </c>
      <c r="D126" s="179" t="e">
        <f>VLOOKUP(B126,'No Eliminar'!B$3:E$18,4,FALSE)</f>
        <v>#N/A</v>
      </c>
      <c r="E126" s="68"/>
      <c r="F126" s="149"/>
      <c r="G126" s="175"/>
      <c r="H126" s="187" t="s">
        <v>368</v>
      </c>
      <c r="I126" s="69"/>
      <c r="J126" s="88"/>
      <c r="K126" s="88"/>
      <c r="L126" s="68"/>
      <c r="M126" s="163"/>
      <c r="N126" s="89" t="str">
        <f t="shared" si="112"/>
        <v>;</v>
      </c>
      <c r="O126" s="90" t="str">
        <f t="shared" si="113"/>
        <v/>
      </c>
      <c r="P126" s="91"/>
      <c r="Q126" s="91"/>
      <c r="R126" s="91"/>
      <c r="S126" s="91"/>
      <c r="T126" s="91"/>
      <c r="U126" s="91"/>
      <c r="V126" s="91"/>
      <c r="W126" s="91"/>
      <c r="X126" s="91"/>
      <c r="Y126" s="91"/>
      <c r="Z126" s="91"/>
      <c r="AA126" s="91"/>
      <c r="AB126" s="91"/>
      <c r="AC126" s="91"/>
      <c r="AD126" s="91"/>
      <c r="AE126" s="91"/>
      <c r="AF126" s="91"/>
      <c r="AG126" s="91"/>
      <c r="AH126" s="91"/>
      <c r="AI126" s="62">
        <f t="shared" si="114"/>
        <v>0</v>
      </c>
      <c r="AJ126" s="81" t="str">
        <f t="shared" si="115"/>
        <v>Moderado</v>
      </c>
      <c r="AK126" s="80">
        <f t="shared" si="116"/>
        <v>0.6</v>
      </c>
      <c r="AL126" s="76" t="e">
        <f>IF(AND(N126&lt;&gt;"",AJ126&lt;&gt;""),VLOOKUP(N126&amp;AJ126,'No Eliminar'!$P$3:$Q$27,2,FALSE),"")</f>
        <v>#N/A</v>
      </c>
      <c r="AM126" s="140"/>
      <c r="AN126" s="171"/>
      <c r="AO126" s="171"/>
      <c r="AP126" s="95" t="str">
        <f t="shared" si="117"/>
        <v>Impacto</v>
      </c>
      <c r="AQ126" s="96"/>
      <c r="AR126" s="146" t="str">
        <f t="shared" si="118"/>
        <v/>
      </c>
      <c r="AS126" s="96"/>
      <c r="AT126" s="94" t="str">
        <f t="shared" si="119"/>
        <v/>
      </c>
      <c r="AU126" s="97" t="e">
        <f t="shared" si="120"/>
        <v>#VALUE!</v>
      </c>
      <c r="AV126" s="96"/>
      <c r="AW126" s="96"/>
      <c r="AX126" s="96"/>
      <c r="AY126" s="97" t="str">
        <f t="shared" si="121"/>
        <v/>
      </c>
      <c r="AZ126" s="98" t="str">
        <f t="shared" si="122"/>
        <v>Muy Alta</v>
      </c>
      <c r="BA126" s="97" t="e">
        <f t="shared" si="123"/>
        <v>#VALUE!</v>
      </c>
      <c r="BB126" s="98" t="e">
        <f t="shared" si="124"/>
        <v>#VALUE!</v>
      </c>
      <c r="BC126" s="74" t="e">
        <f>IF(AND(AZ126&lt;&gt;"",BB126&lt;&gt;""),VLOOKUP(AZ126&amp;BB126,'No Eliminar'!$P$3:$Q$27,2,FALSE),"")</f>
        <v>#VALUE!</v>
      </c>
      <c r="BD126" s="96"/>
      <c r="BE126" s="171"/>
      <c r="BF126" s="171"/>
      <c r="BG126" s="171"/>
      <c r="BH126" s="171"/>
      <c r="BI126" s="171"/>
      <c r="BJ126" s="176"/>
    </row>
    <row r="127" spans="2:62" ht="86.25" thickBot="1" x14ac:dyDescent="0.35">
      <c r="B127" s="68"/>
      <c r="C127" s="179" t="e">
        <f>VLOOKUP(B127,'No Eliminar'!B$3:D$18,2,FALSE)</f>
        <v>#N/A</v>
      </c>
      <c r="D127" s="179" t="e">
        <f>VLOOKUP(B127,'No Eliminar'!B$3:E$18,4,FALSE)</f>
        <v>#N/A</v>
      </c>
      <c r="E127" s="68"/>
      <c r="F127" s="149"/>
      <c r="G127" s="175"/>
      <c r="H127" s="187" t="s">
        <v>368</v>
      </c>
      <c r="I127" s="69"/>
      <c r="J127" s="88"/>
      <c r="K127" s="88"/>
      <c r="L127" s="68"/>
      <c r="M127" s="163"/>
      <c r="N127" s="89" t="str">
        <f t="shared" si="112"/>
        <v>;</v>
      </c>
      <c r="O127" s="90" t="str">
        <f t="shared" si="113"/>
        <v/>
      </c>
      <c r="P127" s="91"/>
      <c r="Q127" s="91"/>
      <c r="R127" s="91"/>
      <c r="S127" s="91"/>
      <c r="T127" s="91"/>
      <c r="U127" s="91"/>
      <c r="V127" s="91"/>
      <c r="W127" s="91"/>
      <c r="X127" s="91"/>
      <c r="Y127" s="91"/>
      <c r="Z127" s="91"/>
      <c r="AA127" s="91"/>
      <c r="AB127" s="91"/>
      <c r="AC127" s="91"/>
      <c r="AD127" s="91"/>
      <c r="AE127" s="91"/>
      <c r="AF127" s="91"/>
      <c r="AG127" s="91"/>
      <c r="AH127" s="91"/>
      <c r="AI127" s="62">
        <f t="shared" si="114"/>
        <v>0</v>
      </c>
      <c r="AJ127" s="81" t="str">
        <f t="shared" si="115"/>
        <v>Moderado</v>
      </c>
      <c r="AK127" s="80">
        <f t="shared" si="116"/>
        <v>0.6</v>
      </c>
      <c r="AL127" s="76" t="e">
        <f>IF(AND(N127&lt;&gt;"",AJ127&lt;&gt;""),VLOOKUP(N127&amp;AJ127,'No Eliminar'!$P$3:$Q$27,2,FALSE),"")</f>
        <v>#N/A</v>
      </c>
      <c r="AM127" s="140"/>
      <c r="AN127" s="171"/>
      <c r="AO127" s="171"/>
      <c r="AP127" s="95" t="str">
        <f t="shared" si="117"/>
        <v>Impacto</v>
      </c>
      <c r="AQ127" s="96"/>
      <c r="AR127" s="146" t="str">
        <f t="shared" si="118"/>
        <v/>
      </c>
      <c r="AS127" s="96"/>
      <c r="AT127" s="94" t="str">
        <f t="shared" si="119"/>
        <v/>
      </c>
      <c r="AU127" s="97" t="e">
        <f t="shared" si="120"/>
        <v>#VALUE!</v>
      </c>
      <c r="AV127" s="96"/>
      <c r="AW127" s="96"/>
      <c r="AX127" s="96"/>
      <c r="AY127" s="97" t="str">
        <f t="shared" si="121"/>
        <v/>
      </c>
      <c r="AZ127" s="98" t="str">
        <f t="shared" si="122"/>
        <v>Muy Alta</v>
      </c>
      <c r="BA127" s="97" t="e">
        <f t="shared" si="123"/>
        <v>#VALUE!</v>
      </c>
      <c r="BB127" s="98" t="e">
        <f t="shared" si="124"/>
        <v>#VALUE!</v>
      </c>
      <c r="BC127" s="74" t="e">
        <f>IF(AND(AZ127&lt;&gt;"",BB127&lt;&gt;""),VLOOKUP(AZ127&amp;BB127,'No Eliminar'!$P$3:$Q$27,2,FALSE),"")</f>
        <v>#VALUE!</v>
      </c>
      <c r="BD127" s="96"/>
      <c r="BE127" s="171"/>
      <c r="BF127" s="171"/>
      <c r="BG127" s="171"/>
      <c r="BH127" s="171"/>
      <c r="BI127" s="171"/>
      <c r="BJ127" s="176"/>
    </row>
    <row r="128" spans="2:62" ht="86.25" thickBot="1" x14ac:dyDescent="0.35">
      <c r="B128" s="68"/>
      <c r="C128" s="179" t="e">
        <f>VLOOKUP(B128,'No Eliminar'!B$3:D$18,2,FALSE)</f>
        <v>#N/A</v>
      </c>
      <c r="D128" s="179" t="e">
        <f>VLOOKUP(B128,'No Eliminar'!B$3:E$18,4,FALSE)</f>
        <v>#N/A</v>
      </c>
      <c r="E128" s="68"/>
      <c r="F128" s="149"/>
      <c r="G128" s="175"/>
      <c r="H128" s="187" t="s">
        <v>368</v>
      </c>
      <c r="I128" s="69"/>
      <c r="J128" s="88"/>
      <c r="K128" s="88"/>
      <c r="L128" s="68"/>
      <c r="M128" s="163"/>
      <c r="N128" s="89" t="str">
        <f t="shared" si="112"/>
        <v>;</v>
      </c>
      <c r="O128" s="90" t="str">
        <f t="shared" si="113"/>
        <v/>
      </c>
      <c r="P128" s="91"/>
      <c r="Q128" s="91"/>
      <c r="R128" s="91"/>
      <c r="S128" s="91"/>
      <c r="T128" s="91"/>
      <c r="U128" s="91"/>
      <c r="V128" s="91"/>
      <c r="W128" s="91"/>
      <c r="X128" s="91"/>
      <c r="Y128" s="91"/>
      <c r="Z128" s="91"/>
      <c r="AA128" s="91"/>
      <c r="AB128" s="91"/>
      <c r="AC128" s="91"/>
      <c r="AD128" s="91"/>
      <c r="AE128" s="91"/>
      <c r="AF128" s="91"/>
      <c r="AG128" s="91"/>
      <c r="AH128" s="91"/>
      <c r="AI128" s="62">
        <f t="shared" si="114"/>
        <v>0</v>
      </c>
      <c r="AJ128" s="81" t="str">
        <f t="shared" si="115"/>
        <v>Moderado</v>
      </c>
      <c r="AK128" s="80">
        <f t="shared" si="116"/>
        <v>0.6</v>
      </c>
      <c r="AL128" s="76" t="e">
        <f>IF(AND(N128&lt;&gt;"",AJ128&lt;&gt;""),VLOOKUP(N128&amp;AJ128,'No Eliminar'!$P$3:$Q$27,2,FALSE),"")</f>
        <v>#N/A</v>
      </c>
      <c r="AM128" s="140"/>
      <c r="AN128" s="171"/>
      <c r="AO128" s="171"/>
      <c r="AP128" s="95" t="str">
        <f t="shared" si="117"/>
        <v>Impacto</v>
      </c>
      <c r="AQ128" s="96"/>
      <c r="AR128" s="146" t="str">
        <f t="shared" si="118"/>
        <v/>
      </c>
      <c r="AS128" s="96"/>
      <c r="AT128" s="94" t="str">
        <f t="shared" si="119"/>
        <v/>
      </c>
      <c r="AU128" s="97" t="e">
        <f t="shared" si="120"/>
        <v>#VALUE!</v>
      </c>
      <c r="AV128" s="96"/>
      <c r="AW128" s="96"/>
      <c r="AX128" s="96"/>
      <c r="AY128" s="97" t="str">
        <f t="shared" si="121"/>
        <v/>
      </c>
      <c r="AZ128" s="98" t="str">
        <f t="shared" si="122"/>
        <v>Muy Alta</v>
      </c>
      <c r="BA128" s="97" t="e">
        <f t="shared" si="123"/>
        <v>#VALUE!</v>
      </c>
      <c r="BB128" s="98" t="e">
        <f t="shared" si="124"/>
        <v>#VALUE!</v>
      </c>
      <c r="BC128" s="74" t="e">
        <f>IF(AND(AZ128&lt;&gt;"",BB128&lt;&gt;""),VLOOKUP(AZ128&amp;BB128,'No Eliminar'!$P$3:$Q$27,2,FALSE),"")</f>
        <v>#VALUE!</v>
      </c>
      <c r="BD128" s="96"/>
      <c r="BE128" s="171"/>
      <c r="BF128" s="171"/>
      <c r="BG128" s="171"/>
      <c r="BH128" s="171"/>
      <c r="BI128" s="171"/>
      <c r="BJ128" s="176"/>
    </row>
    <row r="129" spans="2:62" ht="86.25" thickBot="1" x14ac:dyDescent="0.35">
      <c r="B129" s="68"/>
      <c r="C129" s="179" t="e">
        <f>VLOOKUP(B129,'No Eliminar'!B$3:D$18,2,FALSE)</f>
        <v>#N/A</v>
      </c>
      <c r="D129" s="179" t="e">
        <f>VLOOKUP(B129,'No Eliminar'!B$3:E$18,4,FALSE)</f>
        <v>#N/A</v>
      </c>
      <c r="E129" s="68"/>
      <c r="F129" s="149"/>
      <c r="G129" s="175"/>
      <c r="H129" s="187" t="s">
        <v>368</v>
      </c>
      <c r="I129" s="69"/>
      <c r="J129" s="88"/>
      <c r="K129" s="88"/>
      <c r="L129" s="68"/>
      <c r="M129" s="163"/>
      <c r="N129" s="89" t="str">
        <f t="shared" si="112"/>
        <v>;</v>
      </c>
      <c r="O129" s="90" t="str">
        <f t="shared" si="113"/>
        <v/>
      </c>
      <c r="P129" s="91"/>
      <c r="Q129" s="91"/>
      <c r="R129" s="91"/>
      <c r="S129" s="91"/>
      <c r="T129" s="91"/>
      <c r="U129" s="91"/>
      <c r="V129" s="91"/>
      <c r="W129" s="91"/>
      <c r="X129" s="91"/>
      <c r="Y129" s="91"/>
      <c r="Z129" s="91"/>
      <c r="AA129" s="91"/>
      <c r="AB129" s="91"/>
      <c r="AC129" s="91"/>
      <c r="AD129" s="91"/>
      <c r="AE129" s="91"/>
      <c r="AF129" s="91"/>
      <c r="AG129" s="91"/>
      <c r="AH129" s="91"/>
      <c r="AI129" s="62">
        <f t="shared" si="114"/>
        <v>0</v>
      </c>
      <c r="AJ129" s="81" t="str">
        <f t="shared" si="115"/>
        <v>Moderado</v>
      </c>
      <c r="AK129" s="80">
        <f t="shared" si="116"/>
        <v>0.6</v>
      </c>
      <c r="AL129" s="76" t="e">
        <f>IF(AND(N129&lt;&gt;"",AJ129&lt;&gt;""),VLOOKUP(N129&amp;AJ129,'No Eliminar'!$P$3:$Q$27,2,FALSE),"")</f>
        <v>#N/A</v>
      </c>
      <c r="AM129" s="140"/>
      <c r="AN129" s="171"/>
      <c r="AO129" s="171"/>
      <c r="AP129" s="95" t="str">
        <f t="shared" si="117"/>
        <v>Impacto</v>
      </c>
      <c r="AQ129" s="96"/>
      <c r="AR129" s="146" t="str">
        <f t="shared" si="118"/>
        <v/>
      </c>
      <c r="AS129" s="96"/>
      <c r="AT129" s="94" t="str">
        <f t="shared" si="119"/>
        <v/>
      </c>
      <c r="AU129" s="97" t="e">
        <f t="shared" si="120"/>
        <v>#VALUE!</v>
      </c>
      <c r="AV129" s="96"/>
      <c r="AW129" s="96"/>
      <c r="AX129" s="96"/>
      <c r="AY129" s="97" t="str">
        <f t="shared" si="121"/>
        <v/>
      </c>
      <c r="AZ129" s="98" t="str">
        <f t="shared" si="122"/>
        <v>Muy Alta</v>
      </c>
      <c r="BA129" s="97" t="e">
        <f t="shared" si="123"/>
        <v>#VALUE!</v>
      </c>
      <c r="BB129" s="98" t="e">
        <f t="shared" si="124"/>
        <v>#VALUE!</v>
      </c>
      <c r="BC129" s="74" t="e">
        <f>IF(AND(AZ129&lt;&gt;"",BB129&lt;&gt;""),VLOOKUP(AZ129&amp;BB129,'No Eliminar'!$P$3:$Q$27,2,FALSE),"")</f>
        <v>#VALUE!</v>
      </c>
      <c r="BD129" s="96"/>
      <c r="BE129" s="171"/>
      <c r="BF129" s="171"/>
      <c r="BG129" s="171"/>
      <c r="BH129" s="171"/>
      <c r="BI129" s="171"/>
      <c r="BJ129" s="176"/>
    </row>
    <row r="130" spans="2:62" ht="86.25" thickBot="1" x14ac:dyDescent="0.35">
      <c r="B130" s="68"/>
      <c r="C130" s="179" t="e">
        <f>VLOOKUP(B130,'No Eliminar'!B$3:D$18,2,FALSE)</f>
        <v>#N/A</v>
      </c>
      <c r="D130" s="179" t="e">
        <f>VLOOKUP(B130,'No Eliminar'!B$3:E$18,4,FALSE)</f>
        <v>#N/A</v>
      </c>
      <c r="E130" s="68"/>
      <c r="F130" s="149"/>
      <c r="G130" s="175"/>
      <c r="H130" s="187" t="s">
        <v>368</v>
      </c>
      <c r="I130" s="69"/>
      <c r="J130" s="88"/>
      <c r="K130" s="88"/>
      <c r="L130" s="68"/>
      <c r="M130" s="163"/>
      <c r="N130" s="89" t="str">
        <f t="shared" si="112"/>
        <v>;</v>
      </c>
      <c r="O130" s="90" t="str">
        <f t="shared" si="113"/>
        <v/>
      </c>
      <c r="P130" s="91"/>
      <c r="Q130" s="91"/>
      <c r="R130" s="91"/>
      <c r="S130" s="91"/>
      <c r="T130" s="91"/>
      <c r="U130" s="91"/>
      <c r="V130" s="91"/>
      <c r="W130" s="91"/>
      <c r="X130" s="91"/>
      <c r="Y130" s="91"/>
      <c r="Z130" s="91"/>
      <c r="AA130" s="91"/>
      <c r="AB130" s="91"/>
      <c r="AC130" s="91"/>
      <c r="AD130" s="91"/>
      <c r="AE130" s="91"/>
      <c r="AF130" s="91"/>
      <c r="AG130" s="91"/>
      <c r="AH130" s="91"/>
      <c r="AI130" s="62">
        <f t="shared" si="114"/>
        <v>0</v>
      </c>
      <c r="AJ130" s="81" t="str">
        <f t="shared" si="115"/>
        <v>Moderado</v>
      </c>
      <c r="AK130" s="80">
        <f t="shared" si="116"/>
        <v>0.6</v>
      </c>
      <c r="AL130" s="76" t="e">
        <f>IF(AND(N130&lt;&gt;"",AJ130&lt;&gt;""),VLOOKUP(N130&amp;AJ130,'No Eliminar'!$P$3:$Q$27,2,FALSE),"")</f>
        <v>#N/A</v>
      </c>
      <c r="AM130" s="140"/>
      <c r="AN130" s="171"/>
      <c r="AO130" s="171"/>
      <c r="AP130" s="95" t="str">
        <f t="shared" si="117"/>
        <v>Impacto</v>
      </c>
      <c r="AQ130" s="96"/>
      <c r="AR130" s="146" t="str">
        <f t="shared" si="118"/>
        <v/>
      </c>
      <c r="AS130" s="96"/>
      <c r="AT130" s="94" t="str">
        <f t="shared" si="119"/>
        <v/>
      </c>
      <c r="AU130" s="97" t="e">
        <f t="shared" si="120"/>
        <v>#VALUE!</v>
      </c>
      <c r="AV130" s="96"/>
      <c r="AW130" s="96"/>
      <c r="AX130" s="96"/>
      <c r="AY130" s="97" t="str">
        <f t="shared" si="121"/>
        <v/>
      </c>
      <c r="AZ130" s="98" t="str">
        <f t="shared" si="122"/>
        <v>Muy Alta</v>
      </c>
      <c r="BA130" s="97" t="e">
        <f t="shared" si="123"/>
        <v>#VALUE!</v>
      </c>
      <c r="BB130" s="98" t="e">
        <f t="shared" si="124"/>
        <v>#VALUE!</v>
      </c>
      <c r="BC130" s="74" t="e">
        <f>IF(AND(AZ130&lt;&gt;"",BB130&lt;&gt;""),VLOOKUP(AZ130&amp;BB130,'No Eliminar'!$P$3:$Q$27,2,FALSE),"")</f>
        <v>#VALUE!</v>
      </c>
      <c r="BD130" s="96"/>
      <c r="BE130" s="171"/>
      <c r="BF130" s="171"/>
      <c r="BG130" s="171"/>
      <c r="BH130" s="171"/>
      <c r="BI130" s="171"/>
      <c r="BJ130" s="176"/>
    </row>
    <row r="131" spans="2:62" ht="86.25" thickBot="1" x14ac:dyDescent="0.35">
      <c r="B131" s="68"/>
      <c r="C131" s="179" t="e">
        <f>VLOOKUP(B131,'No Eliminar'!B$3:D$18,2,FALSE)</f>
        <v>#N/A</v>
      </c>
      <c r="D131" s="179" t="e">
        <f>VLOOKUP(B131,'No Eliminar'!B$3:E$18,4,FALSE)</f>
        <v>#N/A</v>
      </c>
      <c r="E131" s="68"/>
      <c r="F131" s="149"/>
      <c r="G131" s="175"/>
      <c r="H131" s="187" t="s">
        <v>368</v>
      </c>
      <c r="I131" s="69"/>
      <c r="J131" s="88"/>
      <c r="K131" s="88"/>
      <c r="L131" s="68"/>
      <c r="M131" s="163"/>
      <c r="N131" s="89" t="str">
        <f t="shared" si="112"/>
        <v>;</v>
      </c>
      <c r="O131" s="90" t="str">
        <f t="shared" si="113"/>
        <v/>
      </c>
      <c r="P131" s="91"/>
      <c r="Q131" s="91"/>
      <c r="R131" s="91"/>
      <c r="S131" s="91"/>
      <c r="T131" s="91"/>
      <c r="U131" s="91"/>
      <c r="V131" s="91"/>
      <c r="W131" s="91"/>
      <c r="X131" s="91"/>
      <c r="Y131" s="91"/>
      <c r="Z131" s="91"/>
      <c r="AA131" s="91"/>
      <c r="AB131" s="91"/>
      <c r="AC131" s="91"/>
      <c r="AD131" s="91"/>
      <c r="AE131" s="91"/>
      <c r="AF131" s="91"/>
      <c r="AG131" s="91"/>
      <c r="AH131" s="91"/>
      <c r="AI131" s="62">
        <f t="shared" si="114"/>
        <v>0</v>
      </c>
      <c r="AJ131" s="81" t="str">
        <f t="shared" si="115"/>
        <v>Moderado</v>
      </c>
      <c r="AK131" s="80">
        <f t="shared" si="116"/>
        <v>0.6</v>
      </c>
      <c r="AL131" s="76" t="e">
        <f>IF(AND(N131&lt;&gt;"",AJ131&lt;&gt;""),VLOOKUP(N131&amp;AJ131,'No Eliminar'!$P$3:$Q$27,2,FALSE),"")</f>
        <v>#N/A</v>
      </c>
      <c r="AM131" s="140"/>
      <c r="AN131" s="171"/>
      <c r="AO131" s="171"/>
      <c r="AP131" s="95" t="str">
        <f t="shared" si="117"/>
        <v>Impacto</v>
      </c>
      <c r="AQ131" s="96"/>
      <c r="AR131" s="146" t="str">
        <f t="shared" si="118"/>
        <v/>
      </c>
      <c r="AS131" s="96"/>
      <c r="AT131" s="94" t="str">
        <f t="shared" si="119"/>
        <v/>
      </c>
      <c r="AU131" s="97" t="e">
        <f t="shared" si="120"/>
        <v>#VALUE!</v>
      </c>
      <c r="AV131" s="96"/>
      <c r="AW131" s="96"/>
      <c r="AX131" s="96"/>
      <c r="AY131" s="97" t="str">
        <f t="shared" si="121"/>
        <v/>
      </c>
      <c r="AZ131" s="98" t="str">
        <f t="shared" si="122"/>
        <v>Muy Alta</v>
      </c>
      <c r="BA131" s="97" t="e">
        <f t="shared" si="123"/>
        <v>#VALUE!</v>
      </c>
      <c r="BB131" s="98" t="e">
        <f t="shared" si="124"/>
        <v>#VALUE!</v>
      </c>
      <c r="BC131" s="74" t="e">
        <f>IF(AND(AZ131&lt;&gt;"",BB131&lt;&gt;""),VLOOKUP(AZ131&amp;BB131,'No Eliminar'!$P$3:$Q$27,2,FALSE),"")</f>
        <v>#VALUE!</v>
      </c>
      <c r="BD131" s="96"/>
      <c r="BE131" s="171"/>
      <c r="BF131" s="171"/>
      <c r="BG131" s="171"/>
      <c r="BH131" s="171"/>
      <c r="BI131" s="171"/>
      <c r="BJ131" s="176"/>
    </row>
    <row r="132" spans="2:62" ht="86.25" thickBot="1" x14ac:dyDescent="0.35">
      <c r="B132" s="68"/>
      <c r="C132" s="179" t="e">
        <f>VLOOKUP(B132,'No Eliminar'!B$3:D$18,2,FALSE)</f>
        <v>#N/A</v>
      </c>
      <c r="D132" s="179" t="e">
        <f>VLOOKUP(B132,'No Eliminar'!B$3:E$18,4,FALSE)</f>
        <v>#N/A</v>
      </c>
      <c r="E132" s="68"/>
      <c r="F132" s="149"/>
      <c r="G132" s="175"/>
      <c r="H132" s="187" t="s">
        <v>368</v>
      </c>
      <c r="I132" s="69"/>
      <c r="J132" s="88"/>
      <c r="K132" s="88"/>
      <c r="L132" s="68"/>
      <c r="M132" s="163"/>
      <c r="N132" s="89" t="str">
        <f t="shared" si="112"/>
        <v>;</v>
      </c>
      <c r="O132" s="90" t="str">
        <f t="shared" si="113"/>
        <v/>
      </c>
      <c r="P132" s="91"/>
      <c r="Q132" s="91"/>
      <c r="R132" s="91"/>
      <c r="S132" s="91"/>
      <c r="T132" s="91"/>
      <c r="U132" s="91"/>
      <c r="V132" s="91"/>
      <c r="W132" s="91"/>
      <c r="X132" s="91"/>
      <c r="Y132" s="91"/>
      <c r="Z132" s="91"/>
      <c r="AA132" s="91"/>
      <c r="AB132" s="91"/>
      <c r="AC132" s="91"/>
      <c r="AD132" s="91"/>
      <c r="AE132" s="91"/>
      <c r="AF132" s="91"/>
      <c r="AG132" s="91"/>
      <c r="AH132" s="91"/>
      <c r="AI132" s="62">
        <f t="shared" si="114"/>
        <v>0</v>
      </c>
      <c r="AJ132" s="81" t="str">
        <f t="shared" si="115"/>
        <v>Moderado</v>
      </c>
      <c r="AK132" s="80">
        <f t="shared" si="116"/>
        <v>0.6</v>
      </c>
      <c r="AL132" s="76" t="e">
        <f>IF(AND(N132&lt;&gt;"",AJ132&lt;&gt;""),VLOOKUP(N132&amp;AJ132,'No Eliminar'!$P$3:$Q$27,2,FALSE),"")</f>
        <v>#N/A</v>
      </c>
      <c r="AM132" s="140"/>
      <c r="AN132" s="171"/>
      <c r="AO132" s="171"/>
      <c r="AP132" s="95" t="str">
        <f t="shared" si="117"/>
        <v>Impacto</v>
      </c>
      <c r="AQ132" s="96"/>
      <c r="AR132" s="146" t="str">
        <f t="shared" si="118"/>
        <v/>
      </c>
      <c r="AS132" s="96"/>
      <c r="AT132" s="94" t="str">
        <f t="shared" si="119"/>
        <v/>
      </c>
      <c r="AU132" s="97" t="e">
        <f t="shared" si="120"/>
        <v>#VALUE!</v>
      </c>
      <c r="AV132" s="96"/>
      <c r="AW132" s="96"/>
      <c r="AX132" s="96"/>
      <c r="AY132" s="97" t="str">
        <f t="shared" si="121"/>
        <v/>
      </c>
      <c r="AZ132" s="98" t="str">
        <f t="shared" si="122"/>
        <v>Muy Alta</v>
      </c>
      <c r="BA132" s="97" t="e">
        <f t="shared" si="123"/>
        <v>#VALUE!</v>
      </c>
      <c r="BB132" s="98" t="e">
        <f t="shared" si="124"/>
        <v>#VALUE!</v>
      </c>
      <c r="BC132" s="74" t="e">
        <f>IF(AND(AZ132&lt;&gt;"",BB132&lt;&gt;""),VLOOKUP(AZ132&amp;BB132,'No Eliminar'!$P$3:$Q$27,2,FALSE),"")</f>
        <v>#VALUE!</v>
      </c>
      <c r="BD132" s="96"/>
      <c r="BE132" s="171"/>
      <c r="BF132" s="171"/>
      <c r="BG132" s="171"/>
      <c r="BH132" s="171"/>
      <c r="BI132" s="171"/>
      <c r="BJ132" s="176"/>
    </row>
    <row r="133" spans="2:62" ht="86.25" thickBot="1" x14ac:dyDescent="0.35">
      <c r="B133" s="68"/>
      <c r="C133" s="179" t="e">
        <f>VLOOKUP(B133,'No Eliminar'!B$3:D$18,2,FALSE)</f>
        <v>#N/A</v>
      </c>
      <c r="D133" s="179" t="e">
        <f>VLOOKUP(B133,'No Eliminar'!B$3:E$18,4,FALSE)</f>
        <v>#N/A</v>
      </c>
      <c r="E133" s="68"/>
      <c r="F133" s="149"/>
      <c r="G133" s="175"/>
      <c r="H133" s="187" t="s">
        <v>368</v>
      </c>
      <c r="I133" s="69"/>
      <c r="J133" s="88"/>
      <c r="K133" s="88"/>
      <c r="L133" s="68"/>
      <c r="M133" s="163"/>
      <c r="N133" s="89" t="str">
        <f t="shared" si="112"/>
        <v>;</v>
      </c>
      <c r="O133" s="90" t="str">
        <f t="shared" si="113"/>
        <v/>
      </c>
      <c r="P133" s="91"/>
      <c r="Q133" s="91"/>
      <c r="R133" s="91"/>
      <c r="S133" s="91"/>
      <c r="T133" s="91"/>
      <c r="U133" s="91"/>
      <c r="V133" s="91"/>
      <c r="W133" s="91"/>
      <c r="X133" s="91"/>
      <c r="Y133" s="91"/>
      <c r="Z133" s="91"/>
      <c r="AA133" s="91"/>
      <c r="AB133" s="91"/>
      <c r="AC133" s="91"/>
      <c r="AD133" s="91"/>
      <c r="AE133" s="91"/>
      <c r="AF133" s="91"/>
      <c r="AG133" s="91"/>
      <c r="AH133" s="91"/>
      <c r="AI133" s="62">
        <f t="shared" si="114"/>
        <v>0</v>
      </c>
      <c r="AJ133" s="81" t="str">
        <f t="shared" si="115"/>
        <v>Moderado</v>
      </c>
      <c r="AK133" s="80">
        <f t="shared" si="116"/>
        <v>0.6</v>
      </c>
      <c r="AL133" s="76" t="e">
        <f>IF(AND(N133&lt;&gt;"",AJ133&lt;&gt;""),VLOOKUP(N133&amp;AJ133,'No Eliminar'!$P$3:$Q$27,2,FALSE),"")</f>
        <v>#N/A</v>
      </c>
      <c r="AM133" s="140"/>
      <c r="AN133" s="171"/>
      <c r="AO133" s="171"/>
      <c r="AP133" s="95" t="str">
        <f t="shared" si="117"/>
        <v>Impacto</v>
      </c>
      <c r="AQ133" s="96"/>
      <c r="AR133" s="146" t="str">
        <f t="shared" si="118"/>
        <v/>
      </c>
      <c r="AS133" s="96"/>
      <c r="AT133" s="94" t="str">
        <f t="shared" si="119"/>
        <v/>
      </c>
      <c r="AU133" s="97" t="e">
        <f t="shared" si="120"/>
        <v>#VALUE!</v>
      </c>
      <c r="AV133" s="96"/>
      <c r="AW133" s="96"/>
      <c r="AX133" s="96"/>
      <c r="AY133" s="97" t="str">
        <f t="shared" si="121"/>
        <v/>
      </c>
      <c r="AZ133" s="98" t="str">
        <f t="shared" si="122"/>
        <v>Muy Alta</v>
      </c>
      <c r="BA133" s="97" t="e">
        <f t="shared" si="123"/>
        <v>#VALUE!</v>
      </c>
      <c r="BB133" s="98" t="e">
        <f t="shared" si="124"/>
        <v>#VALUE!</v>
      </c>
      <c r="BC133" s="74" t="e">
        <f>IF(AND(AZ133&lt;&gt;"",BB133&lt;&gt;""),VLOOKUP(AZ133&amp;BB133,'No Eliminar'!$P$3:$Q$27,2,FALSE),"")</f>
        <v>#VALUE!</v>
      </c>
      <c r="BD133" s="96"/>
      <c r="BE133" s="171"/>
      <c r="BF133" s="171"/>
      <c r="BG133" s="171"/>
      <c r="BH133" s="171"/>
      <c r="BI133" s="171"/>
      <c r="BJ133" s="176"/>
    </row>
    <row r="134" spans="2:62" ht="86.25" thickBot="1" x14ac:dyDescent="0.35">
      <c r="B134" s="68"/>
      <c r="C134" s="179" t="e">
        <f>VLOOKUP(B134,'No Eliminar'!B$3:D$18,2,FALSE)</f>
        <v>#N/A</v>
      </c>
      <c r="D134" s="179" t="e">
        <f>VLOOKUP(B134,'No Eliminar'!B$3:E$18,4,FALSE)</f>
        <v>#N/A</v>
      </c>
      <c r="E134" s="68"/>
      <c r="F134" s="149"/>
      <c r="G134" s="175"/>
      <c r="H134" s="187" t="s">
        <v>368</v>
      </c>
      <c r="I134" s="69"/>
      <c r="J134" s="88"/>
      <c r="K134" s="88"/>
      <c r="L134" s="68"/>
      <c r="M134" s="163"/>
      <c r="N134" s="89" t="str">
        <f t="shared" si="112"/>
        <v>;</v>
      </c>
      <c r="O134" s="90" t="str">
        <f t="shared" si="113"/>
        <v/>
      </c>
      <c r="P134" s="91"/>
      <c r="Q134" s="91"/>
      <c r="R134" s="91"/>
      <c r="S134" s="91"/>
      <c r="T134" s="91"/>
      <c r="U134" s="91"/>
      <c r="V134" s="91"/>
      <c r="W134" s="91"/>
      <c r="X134" s="91"/>
      <c r="Y134" s="91"/>
      <c r="Z134" s="91"/>
      <c r="AA134" s="91"/>
      <c r="AB134" s="91"/>
      <c r="AC134" s="91"/>
      <c r="AD134" s="91"/>
      <c r="AE134" s="91"/>
      <c r="AF134" s="91"/>
      <c r="AG134" s="91"/>
      <c r="AH134" s="91"/>
      <c r="AI134" s="62">
        <f t="shared" si="114"/>
        <v>0</v>
      </c>
      <c r="AJ134" s="81" t="str">
        <f t="shared" si="115"/>
        <v>Moderado</v>
      </c>
      <c r="AK134" s="80">
        <f t="shared" si="116"/>
        <v>0.6</v>
      </c>
      <c r="AL134" s="76" t="e">
        <f>IF(AND(N134&lt;&gt;"",AJ134&lt;&gt;""),VLOOKUP(N134&amp;AJ134,'No Eliminar'!$P$3:$Q$27,2,FALSE),"")</f>
        <v>#N/A</v>
      </c>
      <c r="AM134" s="140"/>
      <c r="AN134" s="171"/>
      <c r="AO134" s="171"/>
      <c r="AP134" s="95" t="str">
        <f t="shared" si="117"/>
        <v>Impacto</v>
      </c>
      <c r="AQ134" s="96"/>
      <c r="AR134" s="146" t="str">
        <f t="shared" si="118"/>
        <v/>
      </c>
      <c r="AS134" s="96"/>
      <c r="AT134" s="94" t="str">
        <f t="shared" si="119"/>
        <v/>
      </c>
      <c r="AU134" s="97" t="e">
        <f t="shared" si="120"/>
        <v>#VALUE!</v>
      </c>
      <c r="AV134" s="96"/>
      <c r="AW134" s="96"/>
      <c r="AX134" s="96"/>
      <c r="AY134" s="97" t="str">
        <f t="shared" si="121"/>
        <v/>
      </c>
      <c r="AZ134" s="98" t="str">
        <f t="shared" si="122"/>
        <v>Muy Alta</v>
      </c>
      <c r="BA134" s="97" t="e">
        <f t="shared" si="123"/>
        <v>#VALUE!</v>
      </c>
      <c r="BB134" s="98" t="e">
        <f t="shared" si="124"/>
        <v>#VALUE!</v>
      </c>
      <c r="BC134" s="74" t="e">
        <f>IF(AND(AZ134&lt;&gt;"",BB134&lt;&gt;""),VLOOKUP(AZ134&amp;BB134,'No Eliminar'!$P$3:$Q$27,2,FALSE),"")</f>
        <v>#VALUE!</v>
      </c>
      <c r="BD134" s="96"/>
      <c r="BE134" s="171"/>
      <c r="BF134" s="171"/>
      <c r="BG134" s="171"/>
      <c r="BH134" s="171"/>
      <c r="BI134" s="171"/>
      <c r="BJ134" s="176"/>
    </row>
    <row r="135" spans="2:62" ht="86.25" thickBot="1" x14ac:dyDescent="0.35">
      <c r="B135" s="68"/>
      <c r="C135" s="179" t="e">
        <f>VLOOKUP(B135,'No Eliminar'!B$3:D$18,2,FALSE)</f>
        <v>#N/A</v>
      </c>
      <c r="D135" s="179" t="e">
        <f>VLOOKUP(B135,'No Eliminar'!B$3:E$18,4,FALSE)</f>
        <v>#N/A</v>
      </c>
      <c r="E135" s="68"/>
      <c r="F135" s="149"/>
      <c r="G135" s="175"/>
      <c r="H135" s="187" t="s">
        <v>368</v>
      </c>
      <c r="I135" s="69"/>
      <c r="J135" s="88"/>
      <c r="K135" s="88"/>
      <c r="L135" s="68"/>
      <c r="M135" s="163"/>
      <c r="N135" s="89" t="str">
        <f t="shared" si="112"/>
        <v>;</v>
      </c>
      <c r="O135" s="90" t="str">
        <f t="shared" si="113"/>
        <v/>
      </c>
      <c r="P135" s="91"/>
      <c r="Q135" s="91"/>
      <c r="R135" s="91"/>
      <c r="S135" s="91"/>
      <c r="T135" s="91"/>
      <c r="U135" s="91"/>
      <c r="V135" s="91"/>
      <c r="W135" s="91"/>
      <c r="X135" s="91"/>
      <c r="Y135" s="91"/>
      <c r="Z135" s="91"/>
      <c r="AA135" s="91"/>
      <c r="AB135" s="91"/>
      <c r="AC135" s="91"/>
      <c r="AD135" s="91"/>
      <c r="AE135" s="91"/>
      <c r="AF135" s="91"/>
      <c r="AG135" s="91"/>
      <c r="AH135" s="91"/>
      <c r="AI135" s="62">
        <f t="shared" si="114"/>
        <v>0</v>
      </c>
      <c r="AJ135" s="81" t="str">
        <f t="shared" si="115"/>
        <v>Moderado</v>
      </c>
      <c r="AK135" s="80">
        <f t="shared" si="116"/>
        <v>0.6</v>
      </c>
      <c r="AL135" s="76" t="e">
        <f>IF(AND(N135&lt;&gt;"",AJ135&lt;&gt;""),VLOOKUP(N135&amp;AJ135,'No Eliminar'!$P$3:$Q$27,2,FALSE),"")</f>
        <v>#N/A</v>
      </c>
      <c r="AM135" s="140"/>
      <c r="AN135" s="171"/>
      <c r="AO135" s="171"/>
      <c r="AP135" s="95" t="str">
        <f t="shared" si="117"/>
        <v>Impacto</v>
      </c>
      <c r="AQ135" s="96"/>
      <c r="AR135" s="146" t="str">
        <f t="shared" si="118"/>
        <v/>
      </c>
      <c r="AS135" s="96"/>
      <c r="AT135" s="94" t="str">
        <f t="shared" si="119"/>
        <v/>
      </c>
      <c r="AU135" s="97" t="e">
        <f t="shared" si="120"/>
        <v>#VALUE!</v>
      </c>
      <c r="AV135" s="96"/>
      <c r="AW135" s="96"/>
      <c r="AX135" s="96"/>
      <c r="AY135" s="97" t="str">
        <f t="shared" si="121"/>
        <v/>
      </c>
      <c r="AZ135" s="98" t="str">
        <f t="shared" si="122"/>
        <v>Muy Alta</v>
      </c>
      <c r="BA135" s="97" t="e">
        <f t="shared" si="123"/>
        <v>#VALUE!</v>
      </c>
      <c r="BB135" s="98" t="e">
        <f t="shared" si="124"/>
        <v>#VALUE!</v>
      </c>
      <c r="BC135" s="74" t="e">
        <f>IF(AND(AZ135&lt;&gt;"",BB135&lt;&gt;""),VLOOKUP(AZ135&amp;BB135,'No Eliminar'!$P$3:$Q$27,2,FALSE),"")</f>
        <v>#VALUE!</v>
      </c>
      <c r="BD135" s="96"/>
      <c r="BE135" s="171"/>
      <c r="BF135" s="171"/>
      <c r="BG135" s="171"/>
      <c r="BH135" s="171"/>
      <c r="BI135" s="171"/>
      <c r="BJ135" s="176"/>
    </row>
    <row r="136" spans="2:62" ht="86.25" thickBot="1" x14ac:dyDescent="0.35">
      <c r="B136" s="68"/>
      <c r="C136" s="179" t="e">
        <f>VLOOKUP(B136,'No Eliminar'!B$3:D$18,2,FALSE)</f>
        <v>#N/A</v>
      </c>
      <c r="D136" s="179" t="e">
        <f>VLOOKUP(B136,'No Eliminar'!B$3:E$18,4,FALSE)</f>
        <v>#N/A</v>
      </c>
      <c r="E136" s="68"/>
      <c r="F136" s="149"/>
      <c r="G136" s="175"/>
      <c r="H136" s="187" t="s">
        <v>368</v>
      </c>
      <c r="I136" s="69"/>
      <c r="J136" s="88"/>
      <c r="K136" s="88"/>
      <c r="L136" s="68"/>
      <c r="M136" s="163"/>
      <c r="N136" s="89" t="str">
        <f t="shared" si="112"/>
        <v>;</v>
      </c>
      <c r="O136" s="90" t="str">
        <f t="shared" si="113"/>
        <v/>
      </c>
      <c r="P136" s="91"/>
      <c r="Q136" s="91"/>
      <c r="R136" s="91"/>
      <c r="S136" s="91"/>
      <c r="T136" s="91"/>
      <c r="U136" s="91"/>
      <c r="V136" s="91"/>
      <c r="W136" s="91"/>
      <c r="X136" s="91"/>
      <c r="Y136" s="91"/>
      <c r="Z136" s="91"/>
      <c r="AA136" s="91"/>
      <c r="AB136" s="91"/>
      <c r="AC136" s="91"/>
      <c r="AD136" s="91"/>
      <c r="AE136" s="91"/>
      <c r="AF136" s="91"/>
      <c r="AG136" s="91"/>
      <c r="AH136" s="91"/>
      <c r="AI136" s="62">
        <f t="shared" si="114"/>
        <v>0</v>
      </c>
      <c r="AJ136" s="81" t="str">
        <f t="shared" si="115"/>
        <v>Moderado</v>
      </c>
      <c r="AK136" s="80">
        <f t="shared" si="116"/>
        <v>0.6</v>
      </c>
      <c r="AL136" s="76" t="e">
        <f>IF(AND(N136&lt;&gt;"",AJ136&lt;&gt;""),VLOOKUP(N136&amp;AJ136,'No Eliminar'!$P$3:$Q$27,2,FALSE),"")</f>
        <v>#N/A</v>
      </c>
      <c r="AM136" s="140"/>
      <c r="AN136" s="171"/>
      <c r="AO136" s="171"/>
      <c r="AP136" s="95" t="str">
        <f t="shared" si="117"/>
        <v>Impacto</v>
      </c>
      <c r="AQ136" s="96"/>
      <c r="AR136" s="146" t="str">
        <f t="shared" si="118"/>
        <v/>
      </c>
      <c r="AS136" s="96"/>
      <c r="AT136" s="94" t="str">
        <f t="shared" si="119"/>
        <v/>
      </c>
      <c r="AU136" s="97" t="e">
        <f t="shared" si="120"/>
        <v>#VALUE!</v>
      </c>
      <c r="AV136" s="96"/>
      <c r="AW136" s="96"/>
      <c r="AX136" s="96"/>
      <c r="AY136" s="97" t="str">
        <f t="shared" si="121"/>
        <v/>
      </c>
      <c r="AZ136" s="98" t="str">
        <f t="shared" si="122"/>
        <v>Muy Alta</v>
      </c>
      <c r="BA136" s="97" t="e">
        <f t="shared" si="123"/>
        <v>#VALUE!</v>
      </c>
      <c r="BB136" s="98" t="e">
        <f t="shared" si="124"/>
        <v>#VALUE!</v>
      </c>
      <c r="BC136" s="74" t="e">
        <f>IF(AND(AZ136&lt;&gt;"",BB136&lt;&gt;""),VLOOKUP(AZ136&amp;BB136,'No Eliminar'!$P$3:$Q$27,2,FALSE),"")</f>
        <v>#VALUE!</v>
      </c>
      <c r="BD136" s="96"/>
      <c r="BE136" s="171"/>
      <c r="BF136" s="171"/>
      <c r="BG136" s="171"/>
      <c r="BH136" s="171"/>
      <c r="BI136" s="171"/>
      <c r="BJ136" s="176"/>
    </row>
    <row r="137" spans="2:62" ht="86.25" thickBot="1" x14ac:dyDescent="0.35">
      <c r="B137" s="68"/>
      <c r="C137" s="179" t="e">
        <f>VLOOKUP(B137,'No Eliminar'!B$3:D$18,2,FALSE)</f>
        <v>#N/A</v>
      </c>
      <c r="D137" s="179" t="e">
        <f>VLOOKUP(B137,'No Eliminar'!B$3:E$18,4,FALSE)</f>
        <v>#N/A</v>
      </c>
      <c r="E137" s="68"/>
      <c r="F137" s="149"/>
      <c r="G137" s="175"/>
      <c r="H137" s="187" t="s">
        <v>368</v>
      </c>
      <c r="I137" s="69"/>
      <c r="J137" s="88"/>
      <c r="K137" s="88"/>
      <c r="L137" s="68"/>
      <c r="M137" s="163"/>
      <c r="N137" s="89" t="str">
        <f t="shared" si="112"/>
        <v>;</v>
      </c>
      <c r="O137" s="90" t="str">
        <f t="shared" si="113"/>
        <v/>
      </c>
      <c r="P137" s="91"/>
      <c r="Q137" s="91"/>
      <c r="R137" s="91"/>
      <c r="S137" s="91"/>
      <c r="T137" s="91"/>
      <c r="U137" s="91"/>
      <c r="V137" s="91"/>
      <c r="W137" s="91"/>
      <c r="X137" s="91"/>
      <c r="Y137" s="91"/>
      <c r="Z137" s="91"/>
      <c r="AA137" s="91"/>
      <c r="AB137" s="91"/>
      <c r="AC137" s="91"/>
      <c r="AD137" s="91"/>
      <c r="AE137" s="91"/>
      <c r="AF137" s="91"/>
      <c r="AG137" s="91"/>
      <c r="AH137" s="91"/>
      <c r="AI137" s="62">
        <f t="shared" si="114"/>
        <v>0</v>
      </c>
      <c r="AJ137" s="81" t="str">
        <f t="shared" si="115"/>
        <v>Moderado</v>
      </c>
      <c r="AK137" s="80">
        <f t="shared" si="116"/>
        <v>0.6</v>
      </c>
      <c r="AL137" s="76" t="e">
        <f>IF(AND(N137&lt;&gt;"",AJ137&lt;&gt;""),VLOOKUP(N137&amp;AJ137,'No Eliminar'!$P$3:$Q$27,2,FALSE),"")</f>
        <v>#N/A</v>
      </c>
      <c r="AM137" s="140"/>
      <c r="AN137" s="171"/>
      <c r="AO137" s="171"/>
      <c r="AP137" s="95" t="str">
        <f t="shared" si="117"/>
        <v>Impacto</v>
      </c>
      <c r="AQ137" s="96"/>
      <c r="AR137" s="146" t="str">
        <f t="shared" si="118"/>
        <v/>
      </c>
      <c r="AS137" s="96"/>
      <c r="AT137" s="94" t="str">
        <f t="shared" si="119"/>
        <v/>
      </c>
      <c r="AU137" s="97" t="e">
        <f t="shared" si="120"/>
        <v>#VALUE!</v>
      </c>
      <c r="AV137" s="96"/>
      <c r="AW137" s="96"/>
      <c r="AX137" s="96"/>
      <c r="AY137" s="97" t="str">
        <f t="shared" si="121"/>
        <v/>
      </c>
      <c r="AZ137" s="98" t="str">
        <f t="shared" si="122"/>
        <v>Muy Alta</v>
      </c>
      <c r="BA137" s="97" t="e">
        <f t="shared" si="123"/>
        <v>#VALUE!</v>
      </c>
      <c r="BB137" s="98" t="e">
        <f t="shared" si="124"/>
        <v>#VALUE!</v>
      </c>
      <c r="BC137" s="74" t="e">
        <f>IF(AND(AZ137&lt;&gt;"",BB137&lt;&gt;""),VLOOKUP(AZ137&amp;BB137,'No Eliminar'!$P$3:$Q$27,2,FALSE),"")</f>
        <v>#VALUE!</v>
      </c>
      <c r="BD137" s="96"/>
      <c r="BE137" s="171"/>
      <c r="BF137" s="171"/>
      <c r="BG137" s="171"/>
      <c r="BH137" s="171"/>
      <c r="BI137" s="171"/>
      <c r="BJ137" s="176"/>
    </row>
    <row r="138" spans="2:62" ht="86.25" thickBot="1" x14ac:dyDescent="0.35">
      <c r="B138" s="68"/>
      <c r="C138" s="179" t="e">
        <f>VLOOKUP(B138,'No Eliminar'!B$3:D$18,2,FALSE)</f>
        <v>#N/A</v>
      </c>
      <c r="D138" s="179" t="e">
        <f>VLOOKUP(B138,'No Eliminar'!B$3:E$18,4,FALSE)</f>
        <v>#N/A</v>
      </c>
      <c r="E138" s="68"/>
      <c r="F138" s="149"/>
      <c r="G138" s="175"/>
      <c r="H138" s="187" t="s">
        <v>368</v>
      </c>
      <c r="I138" s="69"/>
      <c r="J138" s="88"/>
      <c r="K138" s="88"/>
      <c r="L138" s="68"/>
      <c r="M138" s="163"/>
      <c r="N138" s="89" t="str">
        <f t="shared" si="112"/>
        <v>;</v>
      </c>
      <c r="O138" s="90" t="str">
        <f t="shared" si="113"/>
        <v/>
      </c>
      <c r="P138" s="91"/>
      <c r="Q138" s="91"/>
      <c r="R138" s="91"/>
      <c r="S138" s="91"/>
      <c r="T138" s="91"/>
      <c r="U138" s="91"/>
      <c r="V138" s="91"/>
      <c r="W138" s="91"/>
      <c r="X138" s="91"/>
      <c r="Y138" s="91"/>
      <c r="Z138" s="91"/>
      <c r="AA138" s="91"/>
      <c r="AB138" s="91"/>
      <c r="AC138" s="91"/>
      <c r="AD138" s="91"/>
      <c r="AE138" s="91"/>
      <c r="AF138" s="91"/>
      <c r="AG138" s="91"/>
      <c r="AH138" s="91"/>
      <c r="AI138" s="62">
        <f t="shared" si="114"/>
        <v>0</v>
      </c>
      <c r="AJ138" s="81" t="str">
        <f t="shared" si="115"/>
        <v>Moderado</v>
      </c>
      <c r="AK138" s="80">
        <f t="shared" si="116"/>
        <v>0.6</v>
      </c>
      <c r="AL138" s="76" t="e">
        <f>IF(AND(N138&lt;&gt;"",AJ138&lt;&gt;""),VLOOKUP(N138&amp;AJ138,'No Eliminar'!$P$3:$Q$27,2,FALSE),"")</f>
        <v>#N/A</v>
      </c>
      <c r="AM138" s="140"/>
      <c r="AN138" s="171"/>
      <c r="AO138" s="171"/>
      <c r="AP138" s="95" t="str">
        <f t="shared" si="117"/>
        <v>Impacto</v>
      </c>
      <c r="AQ138" s="96"/>
      <c r="AR138" s="146" t="str">
        <f t="shared" si="118"/>
        <v/>
      </c>
      <c r="AS138" s="96"/>
      <c r="AT138" s="94" t="str">
        <f t="shared" si="119"/>
        <v/>
      </c>
      <c r="AU138" s="97" t="e">
        <f t="shared" si="120"/>
        <v>#VALUE!</v>
      </c>
      <c r="AV138" s="96"/>
      <c r="AW138" s="96"/>
      <c r="AX138" s="96"/>
      <c r="AY138" s="97" t="str">
        <f t="shared" si="121"/>
        <v/>
      </c>
      <c r="AZ138" s="98" t="str">
        <f t="shared" si="122"/>
        <v>Muy Alta</v>
      </c>
      <c r="BA138" s="97" t="e">
        <f t="shared" si="123"/>
        <v>#VALUE!</v>
      </c>
      <c r="BB138" s="98" t="e">
        <f t="shared" si="124"/>
        <v>#VALUE!</v>
      </c>
      <c r="BC138" s="74" t="e">
        <f>IF(AND(AZ138&lt;&gt;"",BB138&lt;&gt;""),VLOOKUP(AZ138&amp;BB138,'No Eliminar'!$P$3:$Q$27,2,FALSE),"")</f>
        <v>#VALUE!</v>
      </c>
      <c r="BD138" s="96"/>
      <c r="BE138" s="171"/>
      <c r="BF138" s="171"/>
      <c r="BG138" s="171"/>
      <c r="BH138" s="171"/>
      <c r="BI138" s="171"/>
      <c r="BJ138" s="176"/>
    </row>
    <row r="139" spans="2:62" ht="86.25" thickBot="1" x14ac:dyDescent="0.35">
      <c r="B139" s="68"/>
      <c r="C139" s="179" t="e">
        <f>VLOOKUP(B139,'No Eliminar'!B$3:D$18,2,FALSE)</f>
        <v>#N/A</v>
      </c>
      <c r="D139" s="179" t="e">
        <f>VLOOKUP(B139,'No Eliminar'!B$3:E$18,4,FALSE)</f>
        <v>#N/A</v>
      </c>
      <c r="E139" s="68"/>
      <c r="F139" s="149"/>
      <c r="G139" s="175"/>
      <c r="H139" s="187" t="s">
        <v>368</v>
      </c>
      <c r="I139" s="69"/>
      <c r="J139" s="88"/>
      <c r="K139" s="88"/>
      <c r="L139" s="68"/>
      <c r="M139" s="163"/>
      <c r="N139" s="89" t="str">
        <f t="shared" si="112"/>
        <v>;</v>
      </c>
      <c r="O139" s="90" t="str">
        <f t="shared" si="113"/>
        <v/>
      </c>
      <c r="P139" s="91"/>
      <c r="Q139" s="91"/>
      <c r="R139" s="91"/>
      <c r="S139" s="91"/>
      <c r="T139" s="91"/>
      <c r="U139" s="91"/>
      <c r="V139" s="91"/>
      <c r="W139" s="91"/>
      <c r="X139" s="91"/>
      <c r="Y139" s="91"/>
      <c r="Z139" s="91"/>
      <c r="AA139" s="91"/>
      <c r="AB139" s="91"/>
      <c r="AC139" s="91"/>
      <c r="AD139" s="91"/>
      <c r="AE139" s="91"/>
      <c r="AF139" s="91"/>
      <c r="AG139" s="91"/>
      <c r="AH139" s="91"/>
      <c r="AI139" s="62">
        <f t="shared" si="114"/>
        <v>0</v>
      </c>
      <c r="AJ139" s="81" t="str">
        <f t="shared" si="115"/>
        <v>Moderado</v>
      </c>
      <c r="AK139" s="80">
        <f t="shared" si="116"/>
        <v>0.6</v>
      </c>
      <c r="AL139" s="76" t="e">
        <f>IF(AND(N139&lt;&gt;"",AJ139&lt;&gt;""),VLOOKUP(N139&amp;AJ139,'No Eliminar'!$P$3:$Q$27,2,FALSE),"")</f>
        <v>#N/A</v>
      </c>
      <c r="AM139" s="140"/>
      <c r="AN139" s="171"/>
      <c r="AO139" s="171"/>
      <c r="AP139" s="95" t="str">
        <f t="shared" si="117"/>
        <v>Impacto</v>
      </c>
      <c r="AQ139" s="96"/>
      <c r="AR139" s="146" t="str">
        <f t="shared" si="118"/>
        <v/>
      </c>
      <c r="AS139" s="96"/>
      <c r="AT139" s="94" t="str">
        <f t="shared" si="119"/>
        <v/>
      </c>
      <c r="AU139" s="97" t="e">
        <f t="shared" si="120"/>
        <v>#VALUE!</v>
      </c>
      <c r="AV139" s="96"/>
      <c r="AW139" s="96"/>
      <c r="AX139" s="96"/>
      <c r="AY139" s="97" t="str">
        <f t="shared" si="121"/>
        <v/>
      </c>
      <c r="AZ139" s="98" t="str">
        <f t="shared" si="122"/>
        <v>Muy Alta</v>
      </c>
      <c r="BA139" s="97" t="e">
        <f t="shared" si="123"/>
        <v>#VALUE!</v>
      </c>
      <c r="BB139" s="98" t="e">
        <f t="shared" si="124"/>
        <v>#VALUE!</v>
      </c>
      <c r="BC139" s="74" t="e">
        <f>IF(AND(AZ139&lt;&gt;"",BB139&lt;&gt;""),VLOOKUP(AZ139&amp;BB139,'No Eliminar'!$P$3:$Q$27,2,FALSE),"")</f>
        <v>#VALUE!</v>
      </c>
      <c r="BD139" s="96"/>
      <c r="BE139" s="171"/>
      <c r="BF139" s="171"/>
      <c r="BG139" s="171"/>
      <c r="BH139" s="171"/>
      <c r="BI139" s="171"/>
      <c r="BJ139" s="176"/>
    </row>
    <row r="140" spans="2:62" ht="86.25" thickBot="1" x14ac:dyDescent="0.35">
      <c r="B140" s="68"/>
      <c r="C140" s="179" t="e">
        <f>VLOOKUP(B140,'No Eliminar'!B$3:D$18,2,FALSE)</f>
        <v>#N/A</v>
      </c>
      <c r="D140" s="179" t="e">
        <f>VLOOKUP(B140,'No Eliminar'!B$3:E$18,4,FALSE)</f>
        <v>#N/A</v>
      </c>
      <c r="E140" s="68"/>
      <c r="F140" s="149"/>
      <c r="G140" s="175"/>
      <c r="H140" s="187" t="s">
        <v>368</v>
      </c>
      <c r="I140" s="69"/>
      <c r="J140" s="88"/>
      <c r="K140" s="88"/>
      <c r="L140" s="68"/>
      <c r="M140" s="163"/>
      <c r="N140" s="89" t="str">
        <f t="shared" si="112"/>
        <v>;</v>
      </c>
      <c r="O140" s="90" t="str">
        <f t="shared" si="113"/>
        <v/>
      </c>
      <c r="P140" s="91"/>
      <c r="Q140" s="91"/>
      <c r="R140" s="91"/>
      <c r="S140" s="91"/>
      <c r="T140" s="91"/>
      <c r="U140" s="91"/>
      <c r="V140" s="91"/>
      <c r="W140" s="91"/>
      <c r="X140" s="91"/>
      <c r="Y140" s="91"/>
      <c r="Z140" s="91"/>
      <c r="AA140" s="91"/>
      <c r="AB140" s="91"/>
      <c r="AC140" s="91"/>
      <c r="AD140" s="91"/>
      <c r="AE140" s="91"/>
      <c r="AF140" s="91"/>
      <c r="AG140" s="91"/>
      <c r="AH140" s="91"/>
      <c r="AI140" s="62">
        <f t="shared" si="114"/>
        <v>0</v>
      </c>
      <c r="AJ140" s="81" t="str">
        <f t="shared" si="115"/>
        <v>Moderado</v>
      </c>
      <c r="AK140" s="80">
        <f t="shared" si="116"/>
        <v>0.6</v>
      </c>
      <c r="AL140" s="76" t="e">
        <f>IF(AND(N140&lt;&gt;"",AJ140&lt;&gt;""),VLOOKUP(N140&amp;AJ140,'No Eliminar'!$P$3:$Q$27,2,FALSE),"")</f>
        <v>#N/A</v>
      </c>
      <c r="AM140" s="140"/>
      <c r="AN140" s="171"/>
      <c r="AO140" s="171"/>
      <c r="AP140" s="95" t="str">
        <f t="shared" si="117"/>
        <v>Impacto</v>
      </c>
      <c r="AQ140" s="96"/>
      <c r="AR140" s="146" t="str">
        <f t="shared" si="118"/>
        <v/>
      </c>
      <c r="AS140" s="96"/>
      <c r="AT140" s="94" t="str">
        <f t="shared" si="119"/>
        <v/>
      </c>
      <c r="AU140" s="97" t="e">
        <f t="shared" si="120"/>
        <v>#VALUE!</v>
      </c>
      <c r="AV140" s="96"/>
      <c r="AW140" s="96"/>
      <c r="AX140" s="96"/>
      <c r="AY140" s="97" t="str">
        <f t="shared" si="121"/>
        <v/>
      </c>
      <c r="AZ140" s="98" t="str">
        <f t="shared" si="122"/>
        <v>Muy Alta</v>
      </c>
      <c r="BA140" s="97" t="e">
        <f t="shared" si="123"/>
        <v>#VALUE!</v>
      </c>
      <c r="BB140" s="98" t="e">
        <f t="shared" si="124"/>
        <v>#VALUE!</v>
      </c>
      <c r="BC140" s="74" t="e">
        <f>IF(AND(AZ140&lt;&gt;"",BB140&lt;&gt;""),VLOOKUP(AZ140&amp;BB140,'No Eliminar'!$P$3:$Q$27,2,FALSE),"")</f>
        <v>#VALUE!</v>
      </c>
      <c r="BD140" s="96"/>
      <c r="BE140" s="171"/>
      <c r="BF140" s="171"/>
      <c r="BG140" s="171"/>
      <c r="BH140" s="171"/>
      <c r="BI140" s="171"/>
      <c r="BJ140" s="176"/>
    </row>
    <row r="141" spans="2:62" ht="86.25" thickBot="1" x14ac:dyDescent="0.35">
      <c r="B141" s="68"/>
      <c r="C141" s="179" t="e">
        <f>VLOOKUP(B141,'No Eliminar'!B$3:D$18,2,FALSE)</f>
        <v>#N/A</v>
      </c>
      <c r="D141" s="179" t="e">
        <f>VLOOKUP(B141,'No Eliminar'!B$3:E$18,4,FALSE)</f>
        <v>#N/A</v>
      </c>
      <c r="E141" s="68"/>
      <c r="F141" s="149"/>
      <c r="G141" s="175"/>
      <c r="H141" s="187" t="s">
        <v>368</v>
      </c>
      <c r="I141" s="69"/>
      <c r="J141" s="88"/>
      <c r="K141" s="88"/>
      <c r="L141" s="68"/>
      <c r="M141" s="163"/>
      <c r="N141" s="89" t="str">
        <f t="shared" si="112"/>
        <v>;</v>
      </c>
      <c r="O141" s="90" t="str">
        <f t="shared" si="113"/>
        <v/>
      </c>
      <c r="P141" s="91"/>
      <c r="Q141" s="91"/>
      <c r="R141" s="91"/>
      <c r="S141" s="91"/>
      <c r="T141" s="91"/>
      <c r="U141" s="91"/>
      <c r="V141" s="91"/>
      <c r="W141" s="91"/>
      <c r="X141" s="91"/>
      <c r="Y141" s="91"/>
      <c r="Z141" s="91"/>
      <c r="AA141" s="91"/>
      <c r="AB141" s="91"/>
      <c r="AC141" s="91"/>
      <c r="AD141" s="91"/>
      <c r="AE141" s="91"/>
      <c r="AF141" s="91"/>
      <c r="AG141" s="91"/>
      <c r="AH141" s="91"/>
      <c r="AI141" s="62">
        <f t="shared" si="114"/>
        <v>0</v>
      </c>
      <c r="AJ141" s="81" t="str">
        <f t="shared" si="115"/>
        <v>Moderado</v>
      </c>
      <c r="AK141" s="80">
        <f t="shared" si="116"/>
        <v>0.6</v>
      </c>
      <c r="AL141" s="76" t="e">
        <f>IF(AND(N141&lt;&gt;"",AJ141&lt;&gt;""),VLOOKUP(N141&amp;AJ141,'No Eliminar'!$P$3:$Q$27,2,FALSE),"")</f>
        <v>#N/A</v>
      </c>
      <c r="AM141" s="140"/>
      <c r="AN141" s="171"/>
      <c r="AO141" s="171"/>
      <c r="AP141" s="95" t="str">
        <f t="shared" si="117"/>
        <v>Impacto</v>
      </c>
      <c r="AQ141" s="96"/>
      <c r="AR141" s="146" t="str">
        <f t="shared" si="118"/>
        <v/>
      </c>
      <c r="AS141" s="96"/>
      <c r="AT141" s="94" t="str">
        <f t="shared" si="119"/>
        <v/>
      </c>
      <c r="AU141" s="97" t="e">
        <f t="shared" si="120"/>
        <v>#VALUE!</v>
      </c>
      <c r="AV141" s="96"/>
      <c r="AW141" s="96"/>
      <c r="AX141" s="96"/>
      <c r="AY141" s="97" t="str">
        <f t="shared" si="121"/>
        <v/>
      </c>
      <c r="AZ141" s="98" t="str">
        <f t="shared" si="122"/>
        <v>Muy Alta</v>
      </c>
      <c r="BA141" s="97" t="e">
        <f t="shared" si="123"/>
        <v>#VALUE!</v>
      </c>
      <c r="BB141" s="98" t="e">
        <f t="shared" si="124"/>
        <v>#VALUE!</v>
      </c>
      <c r="BC141" s="74" t="e">
        <f>IF(AND(AZ141&lt;&gt;"",BB141&lt;&gt;""),VLOOKUP(AZ141&amp;BB141,'No Eliminar'!$P$3:$Q$27,2,FALSE),"")</f>
        <v>#VALUE!</v>
      </c>
      <c r="BD141" s="96"/>
      <c r="BE141" s="171"/>
      <c r="BF141" s="171"/>
      <c r="BG141" s="171"/>
      <c r="BH141" s="171"/>
      <c r="BI141" s="171"/>
      <c r="BJ141" s="176"/>
    </row>
    <row r="142" spans="2:62" ht="86.25" thickBot="1" x14ac:dyDescent="0.35">
      <c r="B142" s="68"/>
      <c r="C142" s="179" t="e">
        <f>VLOOKUP(B142,'No Eliminar'!B$3:D$18,2,FALSE)</f>
        <v>#N/A</v>
      </c>
      <c r="D142" s="179" t="e">
        <f>VLOOKUP(B142,'No Eliminar'!B$3:E$18,4,FALSE)</f>
        <v>#N/A</v>
      </c>
      <c r="E142" s="68"/>
      <c r="F142" s="149"/>
      <c r="G142" s="175"/>
      <c r="H142" s="187" t="s">
        <v>368</v>
      </c>
      <c r="I142" s="69"/>
      <c r="J142" s="88"/>
      <c r="K142" s="88"/>
      <c r="L142" s="68"/>
      <c r="M142" s="163"/>
      <c r="N142" s="89" t="str">
        <f t="shared" si="112"/>
        <v>;</v>
      </c>
      <c r="O142" s="90" t="str">
        <f t="shared" si="113"/>
        <v/>
      </c>
      <c r="P142" s="91"/>
      <c r="Q142" s="91"/>
      <c r="R142" s="91"/>
      <c r="S142" s="91"/>
      <c r="T142" s="91"/>
      <c r="U142" s="91"/>
      <c r="V142" s="91"/>
      <c r="W142" s="91"/>
      <c r="X142" s="91"/>
      <c r="Y142" s="91"/>
      <c r="Z142" s="91"/>
      <c r="AA142" s="91"/>
      <c r="AB142" s="91"/>
      <c r="AC142" s="91"/>
      <c r="AD142" s="91"/>
      <c r="AE142" s="91"/>
      <c r="AF142" s="91"/>
      <c r="AG142" s="91"/>
      <c r="AH142" s="91"/>
      <c r="AI142" s="62">
        <f t="shared" si="114"/>
        <v>0</v>
      </c>
      <c r="AJ142" s="81" t="str">
        <f t="shared" si="115"/>
        <v>Moderado</v>
      </c>
      <c r="AK142" s="80">
        <f t="shared" si="116"/>
        <v>0.6</v>
      </c>
      <c r="AL142" s="76" t="e">
        <f>IF(AND(N142&lt;&gt;"",AJ142&lt;&gt;""),VLOOKUP(N142&amp;AJ142,'No Eliminar'!$P$3:$Q$27,2,FALSE),"")</f>
        <v>#N/A</v>
      </c>
      <c r="AM142" s="140"/>
      <c r="AN142" s="171"/>
      <c r="AO142" s="171"/>
      <c r="AP142" s="95" t="str">
        <f t="shared" si="117"/>
        <v>Impacto</v>
      </c>
      <c r="AQ142" s="96"/>
      <c r="AR142" s="146" t="str">
        <f t="shared" si="118"/>
        <v/>
      </c>
      <c r="AS142" s="96"/>
      <c r="AT142" s="94" t="str">
        <f t="shared" si="119"/>
        <v/>
      </c>
      <c r="AU142" s="97" t="e">
        <f t="shared" si="120"/>
        <v>#VALUE!</v>
      </c>
      <c r="AV142" s="96"/>
      <c r="AW142" s="96"/>
      <c r="AX142" s="96"/>
      <c r="AY142" s="97" t="str">
        <f t="shared" si="121"/>
        <v/>
      </c>
      <c r="AZ142" s="98" t="str">
        <f t="shared" si="122"/>
        <v>Muy Alta</v>
      </c>
      <c r="BA142" s="97" t="e">
        <f t="shared" si="123"/>
        <v>#VALUE!</v>
      </c>
      <c r="BB142" s="98" t="e">
        <f t="shared" si="124"/>
        <v>#VALUE!</v>
      </c>
      <c r="BC142" s="74" t="e">
        <f>IF(AND(AZ142&lt;&gt;"",BB142&lt;&gt;""),VLOOKUP(AZ142&amp;BB142,'No Eliminar'!$P$3:$Q$27,2,FALSE),"")</f>
        <v>#VALUE!</v>
      </c>
      <c r="BD142" s="96"/>
      <c r="BE142" s="171"/>
      <c r="BF142" s="171"/>
      <c r="BG142" s="171"/>
      <c r="BH142" s="171"/>
      <c r="BI142" s="171"/>
      <c r="BJ142" s="176"/>
    </row>
    <row r="143" spans="2:62" ht="86.25" thickBot="1" x14ac:dyDescent="0.35">
      <c r="B143" s="68"/>
      <c r="C143" s="179" t="e">
        <f>VLOOKUP(B143,'No Eliminar'!B$3:D$18,2,FALSE)</f>
        <v>#N/A</v>
      </c>
      <c r="D143" s="179" t="e">
        <f>VLOOKUP(B143,'No Eliminar'!B$3:E$18,4,FALSE)</f>
        <v>#N/A</v>
      </c>
      <c r="E143" s="68"/>
      <c r="F143" s="149"/>
      <c r="G143" s="175"/>
      <c r="H143" s="187" t="s">
        <v>368</v>
      </c>
      <c r="I143" s="69"/>
      <c r="J143" s="88"/>
      <c r="K143" s="88"/>
      <c r="L143" s="68"/>
      <c r="M143" s="163"/>
      <c r="N143" s="89" t="str">
        <f t="shared" si="112"/>
        <v>;</v>
      </c>
      <c r="O143" s="90" t="str">
        <f t="shared" si="113"/>
        <v/>
      </c>
      <c r="P143" s="91"/>
      <c r="Q143" s="91"/>
      <c r="R143" s="91"/>
      <c r="S143" s="91"/>
      <c r="T143" s="91"/>
      <c r="U143" s="91"/>
      <c r="V143" s="91"/>
      <c r="W143" s="91"/>
      <c r="X143" s="91"/>
      <c r="Y143" s="91"/>
      <c r="Z143" s="91"/>
      <c r="AA143" s="91"/>
      <c r="AB143" s="91"/>
      <c r="AC143" s="91"/>
      <c r="AD143" s="91"/>
      <c r="AE143" s="91"/>
      <c r="AF143" s="91"/>
      <c r="AG143" s="91"/>
      <c r="AH143" s="91"/>
      <c r="AI143" s="62">
        <f t="shared" si="114"/>
        <v>0</v>
      </c>
      <c r="AJ143" s="81" t="str">
        <f t="shared" si="115"/>
        <v>Moderado</v>
      </c>
      <c r="AK143" s="80">
        <f t="shared" si="116"/>
        <v>0.6</v>
      </c>
      <c r="AL143" s="76" t="e">
        <f>IF(AND(N143&lt;&gt;"",AJ143&lt;&gt;""),VLOOKUP(N143&amp;AJ143,'No Eliminar'!$P$3:$Q$27,2,FALSE),"")</f>
        <v>#N/A</v>
      </c>
      <c r="AM143" s="140"/>
      <c r="AN143" s="171"/>
      <c r="AO143" s="171"/>
      <c r="AP143" s="95" t="str">
        <f t="shared" si="117"/>
        <v>Impacto</v>
      </c>
      <c r="AQ143" s="96"/>
      <c r="AR143" s="146" t="str">
        <f t="shared" si="118"/>
        <v/>
      </c>
      <c r="AS143" s="96"/>
      <c r="AT143" s="94" t="str">
        <f t="shared" si="119"/>
        <v/>
      </c>
      <c r="AU143" s="97" t="e">
        <f t="shared" si="120"/>
        <v>#VALUE!</v>
      </c>
      <c r="AV143" s="96"/>
      <c r="AW143" s="96"/>
      <c r="AX143" s="96"/>
      <c r="AY143" s="97" t="str">
        <f t="shared" si="121"/>
        <v/>
      </c>
      <c r="AZ143" s="98" t="str">
        <f t="shared" si="122"/>
        <v>Muy Alta</v>
      </c>
      <c r="BA143" s="97" t="e">
        <f t="shared" si="123"/>
        <v>#VALUE!</v>
      </c>
      <c r="BB143" s="98" t="e">
        <f t="shared" si="124"/>
        <v>#VALUE!</v>
      </c>
      <c r="BC143" s="74" t="e">
        <f>IF(AND(AZ143&lt;&gt;"",BB143&lt;&gt;""),VLOOKUP(AZ143&amp;BB143,'No Eliminar'!$P$3:$Q$27,2,FALSE),"")</f>
        <v>#VALUE!</v>
      </c>
      <c r="BD143" s="96"/>
      <c r="BE143" s="171"/>
      <c r="BF143" s="171"/>
      <c r="BG143" s="171"/>
      <c r="BH143" s="171"/>
      <c r="BI143" s="171"/>
      <c r="BJ143" s="176"/>
    </row>
    <row r="144" spans="2:62" ht="86.25" thickBot="1" x14ac:dyDescent="0.35">
      <c r="B144" s="68"/>
      <c r="C144" s="179" t="e">
        <f>VLOOKUP(B144,'No Eliminar'!B$3:D$18,2,FALSE)</f>
        <v>#N/A</v>
      </c>
      <c r="D144" s="179" t="e">
        <f>VLOOKUP(B144,'No Eliminar'!B$3:E$18,4,FALSE)</f>
        <v>#N/A</v>
      </c>
      <c r="E144" s="68"/>
      <c r="F144" s="149"/>
      <c r="G144" s="175"/>
      <c r="H144" s="187" t="s">
        <v>368</v>
      </c>
      <c r="I144" s="69"/>
      <c r="J144" s="88"/>
      <c r="K144" s="88"/>
      <c r="L144" s="68"/>
      <c r="M144" s="163"/>
      <c r="N144" s="89" t="str">
        <f t="shared" si="112"/>
        <v>;</v>
      </c>
      <c r="O144" s="90" t="str">
        <f t="shared" si="113"/>
        <v/>
      </c>
      <c r="P144" s="91"/>
      <c r="Q144" s="91"/>
      <c r="R144" s="91"/>
      <c r="S144" s="91"/>
      <c r="T144" s="91"/>
      <c r="U144" s="91"/>
      <c r="V144" s="91"/>
      <c r="W144" s="91"/>
      <c r="X144" s="91"/>
      <c r="Y144" s="91"/>
      <c r="Z144" s="91"/>
      <c r="AA144" s="91"/>
      <c r="AB144" s="91"/>
      <c r="AC144" s="91"/>
      <c r="AD144" s="91"/>
      <c r="AE144" s="91"/>
      <c r="AF144" s="91"/>
      <c r="AG144" s="91"/>
      <c r="AH144" s="91"/>
      <c r="AI144" s="62">
        <f t="shared" si="114"/>
        <v>0</v>
      </c>
      <c r="AJ144" s="81" t="str">
        <f t="shared" si="115"/>
        <v>Moderado</v>
      </c>
      <c r="AK144" s="80">
        <f t="shared" si="116"/>
        <v>0.6</v>
      </c>
      <c r="AL144" s="76" t="e">
        <f>IF(AND(N144&lt;&gt;"",AJ144&lt;&gt;""),VLOOKUP(N144&amp;AJ144,'No Eliminar'!$P$3:$Q$27,2,FALSE),"")</f>
        <v>#N/A</v>
      </c>
      <c r="AM144" s="140"/>
      <c r="AN144" s="171"/>
      <c r="AO144" s="171"/>
      <c r="AP144" s="95" t="str">
        <f t="shared" si="117"/>
        <v>Impacto</v>
      </c>
      <c r="AQ144" s="96"/>
      <c r="AR144" s="146" t="str">
        <f t="shared" si="118"/>
        <v/>
      </c>
      <c r="AS144" s="96"/>
      <c r="AT144" s="94" t="str">
        <f t="shared" si="119"/>
        <v/>
      </c>
      <c r="AU144" s="97" t="e">
        <f t="shared" si="120"/>
        <v>#VALUE!</v>
      </c>
      <c r="AV144" s="96"/>
      <c r="AW144" s="96"/>
      <c r="AX144" s="96"/>
      <c r="AY144" s="97" t="str">
        <f t="shared" si="121"/>
        <v/>
      </c>
      <c r="AZ144" s="98" t="str">
        <f t="shared" si="122"/>
        <v>Muy Alta</v>
      </c>
      <c r="BA144" s="97" t="e">
        <f t="shared" si="123"/>
        <v>#VALUE!</v>
      </c>
      <c r="BB144" s="98" t="e">
        <f t="shared" si="124"/>
        <v>#VALUE!</v>
      </c>
      <c r="BC144" s="74" t="e">
        <f>IF(AND(AZ144&lt;&gt;"",BB144&lt;&gt;""),VLOOKUP(AZ144&amp;BB144,'No Eliminar'!$P$3:$Q$27,2,FALSE),"")</f>
        <v>#VALUE!</v>
      </c>
      <c r="BD144" s="96"/>
      <c r="BE144" s="171"/>
      <c r="BF144" s="171"/>
      <c r="BG144" s="171"/>
      <c r="BH144" s="171"/>
      <c r="BI144" s="171"/>
      <c r="BJ144" s="176"/>
    </row>
    <row r="145" spans="2:62" ht="86.25" thickBot="1" x14ac:dyDescent="0.35">
      <c r="B145" s="68"/>
      <c r="C145" s="179" t="e">
        <f>VLOOKUP(B145,'No Eliminar'!B$3:D$18,2,FALSE)</f>
        <v>#N/A</v>
      </c>
      <c r="D145" s="179" t="e">
        <f>VLOOKUP(B145,'No Eliminar'!B$3:E$18,4,FALSE)</f>
        <v>#N/A</v>
      </c>
      <c r="E145" s="68"/>
      <c r="F145" s="149"/>
      <c r="G145" s="175"/>
      <c r="H145" s="187" t="s">
        <v>368</v>
      </c>
      <c r="I145" s="69"/>
      <c r="J145" s="88"/>
      <c r="K145" s="88"/>
      <c r="L145" s="68"/>
      <c r="M145" s="163"/>
      <c r="N145" s="89" t="str">
        <f t="shared" si="112"/>
        <v>;</v>
      </c>
      <c r="O145" s="90" t="str">
        <f t="shared" si="113"/>
        <v/>
      </c>
      <c r="P145" s="91"/>
      <c r="Q145" s="91"/>
      <c r="R145" s="91"/>
      <c r="S145" s="91"/>
      <c r="T145" s="91"/>
      <c r="U145" s="91"/>
      <c r="V145" s="91"/>
      <c r="W145" s="91"/>
      <c r="X145" s="91"/>
      <c r="Y145" s="91"/>
      <c r="Z145" s="91"/>
      <c r="AA145" s="91"/>
      <c r="AB145" s="91"/>
      <c r="AC145" s="91"/>
      <c r="AD145" s="91"/>
      <c r="AE145" s="91"/>
      <c r="AF145" s="91"/>
      <c r="AG145" s="91"/>
      <c r="AH145" s="91"/>
      <c r="AI145" s="62">
        <f t="shared" si="114"/>
        <v>0</v>
      </c>
      <c r="AJ145" s="81" t="str">
        <f t="shared" si="115"/>
        <v>Moderado</v>
      </c>
      <c r="AK145" s="80">
        <f t="shared" si="116"/>
        <v>0.6</v>
      </c>
      <c r="AL145" s="76" t="e">
        <f>IF(AND(N145&lt;&gt;"",AJ145&lt;&gt;""),VLOOKUP(N145&amp;AJ145,'No Eliminar'!$P$3:$Q$27,2,FALSE),"")</f>
        <v>#N/A</v>
      </c>
      <c r="AM145" s="140"/>
      <c r="AN145" s="171"/>
      <c r="AO145" s="171"/>
      <c r="AP145" s="95" t="str">
        <f t="shared" si="117"/>
        <v>Impacto</v>
      </c>
      <c r="AQ145" s="96"/>
      <c r="AR145" s="146" t="str">
        <f t="shared" si="118"/>
        <v/>
      </c>
      <c r="AS145" s="96"/>
      <c r="AT145" s="94" t="str">
        <f t="shared" si="119"/>
        <v/>
      </c>
      <c r="AU145" s="97" t="e">
        <f t="shared" si="120"/>
        <v>#VALUE!</v>
      </c>
      <c r="AV145" s="96"/>
      <c r="AW145" s="96"/>
      <c r="AX145" s="96"/>
      <c r="AY145" s="97" t="str">
        <f t="shared" si="121"/>
        <v/>
      </c>
      <c r="AZ145" s="98" t="str">
        <f t="shared" si="122"/>
        <v>Muy Alta</v>
      </c>
      <c r="BA145" s="97" t="e">
        <f t="shared" si="123"/>
        <v>#VALUE!</v>
      </c>
      <c r="BB145" s="98" t="e">
        <f t="shared" si="124"/>
        <v>#VALUE!</v>
      </c>
      <c r="BC145" s="74" t="e">
        <f>IF(AND(AZ145&lt;&gt;"",BB145&lt;&gt;""),VLOOKUP(AZ145&amp;BB145,'No Eliminar'!$P$3:$Q$27,2,FALSE),"")</f>
        <v>#VALUE!</v>
      </c>
      <c r="BD145" s="96"/>
      <c r="BE145" s="171"/>
      <c r="BF145" s="171"/>
      <c r="BG145" s="171"/>
      <c r="BH145" s="171"/>
      <c r="BI145" s="171"/>
      <c r="BJ145" s="176"/>
    </row>
    <row r="146" spans="2:62" ht="86.25" thickBot="1" x14ac:dyDescent="0.35">
      <c r="B146" s="68"/>
      <c r="C146" s="179" t="e">
        <f>VLOOKUP(B146,'No Eliminar'!B$3:D$18,2,FALSE)</f>
        <v>#N/A</v>
      </c>
      <c r="D146" s="179" t="e">
        <f>VLOOKUP(B146,'No Eliminar'!B$3:E$18,4,FALSE)</f>
        <v>#N/A</v>
      </c>
      <c r="E146" s="68"/>
      <c r="F146" s="149"/>
      <c r="G146" s="175"/>
      <c r="H146" s="187" t="s">
        <v>368</v>
      </c>
      <c r="I146" s="69"/>
      <c r="J146" s="88"/>
      <c r="K146" s="88"/>
      <c r="L146" s="68"/>
      <c r="M146" s="163"/>
      <c r="N146" s="89" t="str">
        <f t="shared" si="112"/>
        <v>;</v>
      </c>
      <c r="O146" s="90" t="str">
        <f t="shared" si="113"/>
        <v/>
      </c>
      <c r="P146" s="91"/>
      <c r="Q146" s="91"/>
      <c r="R146" s="91"/>
      <c r="S146" s="91"/>
      <c r="T146" s="91"/>
      <c r="U146" s="91"/>
      <c r="V146" s="91"/>
      <c r="W146" s="91"/>
      <c r="X146" s="91"/>
      <c r="Y146" s="91"/>
      <c r="Z146" s="91"/>
      <c r="AA146" s="91"/>
      <c r="AB146" s="91"/>
      <c r="AC146" s="91"/>
      <c r="AD146" s="91"/>
      <c r="AE146" s="91"/>
      <c r="AF146" s="91"/>
      <c r="AG146" s="91"/>
      <c r="AH146" s="91"/>
      <c r="AI146" s="62">
        <f t="shared" si="114"/>
        <v>0</v>
      </c>
      <c r="AJ146" s="81" t="str">
        <f t="shared" si="115"/>
        <v>Moderado</v>
      </c>
      <c r="AK146" s="80">
        <f t="shared" si="116"/>
        <v>0.6</v>
      </c>
      <c r="AL146" s="76" t="e">
        <f>IF(AND(N146&lt;&gt;"",AJ146&lt;&gt;""),VLOOKUP(N146&amp;AJ146,'No Eliminar'!$P$3:$Q$27,2,FALSE),"")</f>
        <v>#N/A</v>
      </c>
      <c r="AM146" s="140"/>
      <c r="AN146" s="171"/>
      <c r="AO146" s="171"/>
      <c r="AP146" s="95" t="str">
        <f t="shared" si="117"/>
        <v>Impacto</v>
      </c>
      <c r="AQ146" s="96"/>
      <c r="AR146" s="146" t="str">
        <f t="shared" si="118"/>
        <v/>
      </c>
      <c r="AS146" s="96"/>
      <c r="AT146" s="94" t="str">
        <f t="shared" si="119"/>
        <v/>
      </c>
      <c r="AU146" s="97" t="e">
        <f t="shared" si="120"/>
        <v>#VALUE!</v>
      </c>
      <c r="AV146" s="96"/>
      <c r="AW146" s="96"/>
      <c r="AX146" s="96"/>
      <c r="AY146" s="97" t="str">
        <f t="shared" si="121"/>
        <v/>
      </c>
      <c r="AZ146" s="98" t="str">
        <f t="shared" si="122"/>
        <v>Muy Alta</v>
      </c>
      <c r="BA146" s="97" t="e">
        <f t="shared" si="123"/>
        <v>#VALUE!</v>
      </c>
      <c r="BB146" s="98" t="e">
        <f t="shared" si="124"/>
        <v>#VALUE!</v>
      </c>
      <c r="BC146" s="74" t="e">
        <f>IF(AND(AZ146&lt;&gt;"",BB146&lt;&gt;""),VLOOKUP(AZ146&amp;BB146,'No Eliminar'!$P$3:$Q$27,2,FALSE),"")</f>
        <v>#VALUE!</v>
      </c>
      <c r="BD146" s="96"/>
      <c r="BE146" s="171"/>
      <c r="BF146" s="171"/>
      <c r="BG146" s="171"/>
      <c r="BH146" s="171"/>
      <c r="BI146" s="171"/>
      <c r="BJ146" s="176"/>
    </row>
    <row r="147" spans="2:62" ht="86.25" thickBot="1" x14ac:dyDescent="0.35">
      <c r="B147" s="68"/>
      <c r="C147" s="179" t="e">
        <f>VLOOKUP(B147,'No Eliminar'!B$3:D$18,2,FALSE)</f>
        <v>#N/A</v>
      </c>
      <c r="D147" s="179" t="e">
        <f>VLOOKUP(B147,'No Eliminar'!B$3:E$18,4,FALSE)</f>
        <v>#N/A</v>
      </c>
      <c r="E147" s="68"/>
      <c r="F147" s="149"/>
      <c r="G147" s="175"/>
      <c r="H147" s="187" t="s">
        <v>368</v>
      </c>
      <c r="I147" s="69"/>
      <c r="J147" s="88"/>
      <c r="K147" s="88"/>
      <c r="L147" s="68"/>
      <c r="M147" s="163"/>
      <c r="N147" s="89" t="str">
        <f t="shared" si="112"/>
        <v>;</v>
      </c>
      <c r="O147" s="90" t="str">
        <f t="shared" si="113"/>
        <v/>
      </c>
      <c r="P147" s="91"/>
      <c r="Q147" s="91"/>
      <c r="R147" s="91"/>
      <c r="S147" s="91"/>
      <c r="T147" s="91"/>
      <c r="U147" s="91"/>
      <c r="V147" s="91"/>
      <c r="W147" s="91"/>
      <c r="X147" s="91"/>
      <c r="Y147" s="91"/>
      <c r="Z147" s="91"/>
      <c r="AA147" s="91"/>
      <c r="AB147" s="91"/>
      <c r="AC147" s="91"/>
      <c r="AD147" s="91"/>
      <c r="AE147" s="91"/>
      <c r="AF147" s="91"/>
      <c r="AG147" s="91"/>
      <c r="AH147" s="91"/>
      <c r="AI147" s="62">
        <f t="shared" si="114"/>
        <v>0</v>
      </c>
      <c r="AJ147" s="81" t="str">
        <f t="shared" si="115"/>
        <v>Moderado</v>
      </c>
      <c r="AK147" s="80">
        <f t="shared" si="116"/>
        <v>0.6</v>
      </c>
      <c r="AL147" s="76" t="e">
        <f>IF(AND(N147&lt;&gt;"",AJ147&lt;&gt;""),VLOOKUP(N147&amp;AJ147,'No Eliminar'!$P$3:$Q$27,2,FALSE),"")</f>
        <v>#N/A</v>
      </c>
      <c r="AM147" s="140"/>
      <c r="AN147" s="171"/>
      <c r="AO147" s="171"/>
      <c r="AP147" s="95" t="str">
        <f t="shared" si="117"/>
        <v>Impacto</v>
      </c>
      <c r="AQ147" s="96"/>
      <c r="AR147" s="146" t="str">
        <f t="shared" si="118"/>
        <v/>
      </c>
      <c r="AS147" s="96"/>
      <c r="AT147" s="94" t="str">
        <f t="shared" si="119"/>
        <v/>
      </c>
      <c r="AU147" s="97" t="e">
        <f t="shared" si="120"/>
        <v>#VALUE!</v>
      </c>
      <c r="AV147" s="96"/>
      <c r="AW147" s="96"/>
      <c r="AX147" s="96"/>
      <c r="AY147" s="97" t="str">
        <f t="shared" si="121"/>
        <v/>
      </c>
      <c r="AZ147" s="98" t="str">
        <f t="shared" si="122"/>
        <v>Muy Alta</v>
      </c>
      <c r="BA147" s="97" t="e">
        <f t="shared" si="123"/>
        <v>#VALUE!</v>
      </c>
      <c r="BB147" s="98" t="e">
        <f t="shared" si="124"/>
        <v>#VALUE!</v>
      </c>
      <c r="BC147" s="74" t="e">
        <f>IF(AND(AZ147&lt;&gt;"",BB147&lt;&gt;""),VLOOKUP(AZ147&amp;BB147,'No Eliminar'!$P$3:$Q$27,2,FALSE),"")</f>
        <v>#VALUE!</v>
      </c>
      <c r="BD147" s="96"/>
      <c r="BE147" s="171"/>
      <c r="BF147" s="171"/>
      <c r="BG147" s="171"/>
      <c r="BH147" s="171"/>
      <c r="BI147" s="171"/>
      <c r="BJ147" s="176"/>
    </row>
    <row r="148" spans="2:62" ht="86.25" thickBot="1" x14ac:dyDescent="0.35">
      <c r="B148" s="68"/>
      <c r="C148" s="179" t="e">
        <f>VLOOKUP(B148,'No Eliminar'!B$3:D$18,2,FALSE)</f>
        <v>#N/A</v>
      </c>
      <c r="D148" s="179" t="e">
        <f>VLOOKUP(B148,'No Eliminar'!B$3:E$18,4,FALSE)</f>
        <v>#N/A</v>
      </c>
      <c r="E148" s="68"/>
      <c r="F148" s="149"/>
      <c r="G148" s="175"/>
      <c r="H148" s="187" t="s">
        <v>368</v>
      </c>
      <c r="I148" s="69"/>
      <c r="J148" s="88"/>
      <c r="K148" s="88"/>
      <c r="L148" s="68"/>
      <c r="M148" s="163"/>
      <c r="N148" s="89" t="str">
        <f t="shared" si="112"/>
        <v>;</v>
      </c>
      <c r="O148" s="90" t="str">
        <f t="shared" si="113"/>
        <v/>
      </c>
      <c r="P148" s="91"/>
      <c r="Q148" s="91"/>
      <c r="R148" s="91"/>
      <c r="S148" s="91"/>
      <c r="T148" s="91"/>
      <c r="U148" s="91"/>
      <c r="V148" s="91"/>
      <c r="W148" s="91"/>
      <c r="X148" s="91"/>
      <c r="Y148" s="91"/>
      <c r="Z148" s="91"/>
      <c r="AA148" s="91"/>
      <c r="AB148" s="91"/>
      <c r="AC148" s="91"/>
      <c r="AD148" s="91"/>
      <c r="AE148" s="91"/>
      <c r="AF148" s="91"/>
      <c r="AG148" s="91"/>
      <c r="AH148" s="91"/>
      <c r="AI148" s="62">
        <f t="shared" si="114"/>
        <v>0</v>
      </c>
      <c r="AJ148" s="81" t="str">
        <f t="shared" si="115"/>
        <v>Moderado</v>
      </c>
      <c r="AK148" s="80">
        <f t="shared" si="116"/>
        <v>0.6</v>
      </c>
      <c r="AL148" s="76" t="e">
        <f>IF(AND(N148&lt;&gt;"",AJ148&lt;&gt;""),VLOOKUP(N148&amp;AJ148,'No Eliminar'!$P$3:$Q$27,2,FALSE),"")</f>
        <v>#N/A</v>
      </c>
      <c r="AM148" s="140"/>
      <c r="AN148" s="171"/>
      <c r="AO148" s="171"/>
      <c r="AP148" s="95" t="str">
        <f t="shared" si="117"/>
        <v>Impacto</v>
      </c>
      <c r="AQ148" s="96"/>
      <c r="AR148" s="146" t="str">
        <f t="shared" si="118"/>
        <v/>
      </c>
      <c r="AS148" s="96"/>
      <c r="AT148" s="94" t="str">
        <f t="shared" si="119"/>
        <v/>
      </c>
      <c r="AU148" s="97" t="e">
        <f t="shared" si="120"/>
        <v>#VALUE!</v>
      </c>
      <c r="AV148" s="96"/>
      <c r="AW148" s="96"/>
      <c r="AX148" s="96"/>
      <c r="AY148" s="97" t="str">
        <f t="shared" si="121"/>
        <v/>
      </c>
      <c r="AZ148" s="98" t="str">
        <f t="shared" si="122"/>
        <v>Muy Alta</v>
      </c>
      <c r="BA148" s="97" t="e">
        <f t="shared" si="123"/>
        <v>#VALUE!</v>
      </c>
      <c r="BB148" s="98" t="e">
        <f t="shared" si="124"/>
        <v>#VALUE!</v>
      </c>
      <c r="BC148" s="74" t="e">
        <f>IF(AND(AZ148&lt;&gt;"",BB148&lt;&gt;""),VLOOKUP(AZ148&amp;BB148,'No Eliminar'!$P$3:$Q$27,2,FALSE),"")</f>
        <v>#VALUE!</v>
      </c>
      <c r="BD148" s="96"/>
      <c r="BE148" s="171"/>
      <c r="BF148" s="171"/>
      <c r="BG148" s="171"/>
      <c r="BH148" s="171"/>
      <c r="BI148" s="171"/>
      <c r="BJ148" s="176"/>
    </row>
    <row r="149" spans="2:62" ht="86.25" thickBot="1" x14ac:dyDescent="0.35">
      <c r="B149" s="68"/>
      <c r="C149" s="179" t="e">
        <f>VLOOKUP(B149,'No Eliminar'!B$3:D$18,2,FALSE)</f>
        <v>#N/A</v>
      </c>
      <c r="D149" s="179" t="e">
        <f>VLOOKUP(B149,'No Eliminar'!B$3:E$18,4,FALSE)</f>
        <v>#N/A</v>
      </c>
      <c r="E149" s="68"/>
      <c r="F149" s="149"/>
      <c r="G149" s="175"/>
      <c r="H149" s="187" t="s">
        <v>368</v>
      </c>
      <c r="I149" s="69"/>
      <c r="J149" s="88"/>
      <c r="K149" s="88"/>
      <c r="L149" s="68"/>
      <c r="M149" s="163"/>
      <c r="N149" s="89" t="str">
        <f t="shared" si="112"/>
        <v>;</v>
      </c>
      <c r="O149" s="90" t="str">
        <f t="shared" si="113"/>
        <v/>
      </c>
      <c r="P149" s="91"/>
      <c r="Q149" s="91"/>
      <c r="R149" s="91"/>
      <c r="S149" s="91"/>
      <c r="T149" s="91"/>
      <c r="U149" s="91"/>
      <c r="V149" s="91"/>
      <c r="W149" s="91"/>
      <c r="X149" s="91"/>
      <c r="Y149" s="91"/>
      <c r="Z149" s="91"/>
      <c r="AA149" s="91"/>
      <c r="AB149" s="91"/>
      <c r="AC149" s="91"/>
      <c r="AD149" s="91"/>
      <c r="AE149" s="91"/>
      <c r="AF149" s="91"/>
      <c r="AG149" s="91"/>
      <c r="AH149" s="91"/>
      <c r="AI149" s="62">
        <f t="shared" si="114"/>
        <v>0</v>
      </c>
      <c r="AJ149" s="81" t="str">
        <f t="shared" si="115"/>
        <v>Moderado</v>
      </c>
      <c r="AK149" s="80">
        <f t="shared" si="116"/>
        <v>0.6</v>
      </c>
      <c r="AL149" s="76" t="e">
        <f>IF(AND(N149&lt;&gt;"",AJ149&lt;&gt;""),VLOOKUP(N149&amp;AJ149,'No Eliminar'!$P$3:$Q$27,2,FALSE),"")</f>
        <v>#N/A</v>
      </c>
      <c r="AM149" s="140"/>
      <c r="AN149" s="171"/>
      <c r="AO149" s="171"/>
      <c r="AP149" s="95" t="str">
        <f t="shared" si="117"/>
        <v>Impacto</v>
      </c>
      <c r="AQ149" s="96"/>
      <c r="AR149" s="146" t="str">
        <f t="shared" si="118"/>
        <v/>
      </c>
      <c r="AS149" s="96"/>
      <c r="AT149" s="94" t="str">
        <f t="shared" si="119"/>
        <v/>
      </c>
      <c r="AU149" s="97" t="e">
        <f t="shared" si="120"/>
        <v>#VALUE!</v>
      </c>
      <c r="AV149" s="96"/>
      <c r="AW149" s="96"/>
      <c r="AX149" s="96"/>
      <c r="AY149" s="97" t="str">
        <f t="shared" si="121"/>
        <v/>
      </c>
      <c r="AZ149" s="98" t="str">
        <f t="shared" si="122"/>
        <v>Muy Alta</v>
      </c>
      <c r="BA149" s="97" t="e">
        <f t="shared" si="123"/>
        <v>#VALUE!</v>
      </c>
      <c r="BB149" s="98" t="e">
        <f t="shared" si="124"/>
        <v>#VALUE!</v>
      </c>
      <c r="BC149" s="74" t="e">
        <f>IF(AND(AZ149&lt;&gt;"",BB149&lt;&gt;""),VLOOKUP(AZ149&amp;BB149,'No Eliminar'!$P$3:$Q$27,2,FALSE),"")</f>
        <v>#VALUE!</v>
      </c>
      <c r="BD149" s="96"/>
      <c r="BE149" s="171"/>
      <c r="BF149" s="171"/>
      <c r="BG149" s="171"/>
      <c r="BH149" s="171"/>
      <c r="BI149" s="171"/>
      <c r="BJ149" s="176"/>
    </row>
    <row r="150" spans="2:62" ht="86.25" thickBot="1" x14ac:dyDescent="0.35">
      <c r="B150" s="68"/>
      <c r="C150" s="179" t="e">
        <f>VLOOKUP(B150,'No Eliminar'!B$3:D$18,2,FALSE)</f>
        <v>#N/A</v>
      </c>
      <c r="D150" s="179" t="e">
        <f>VLOOKUP(B150,'No Eliminar'!B$3:E$18,4,FALSE)</f>
        <v>#N/A</v>
      </c>
      <c r="E150" s="68"/>
      <c r="F150" s="149"/>
      <c r="G150" s="175"/>
      <c r="H150" s="187" t="s">
        <v>368</v>
      </c>
      <c r="I150" s="69"/>
      <c r="J150" s="88"/>
      <c r="K150" s="88"/>
      <c r="L150" s="68"/>
      <c r="M150" s="163"/>
      <c r="N150" s="89" t="str">
        <f t="shared" si="112"/>
        <v>;</v>
      </c>
      <c r="O150" s="90" t="str">
        <f t="shared" si="113"/>
        <v/>
      </c>
      <c r="P150" s="91"/>
      <c r="Q150" s="91"/>
      <c r="R150" s="91"/>
      <c r="S150" s="91"/>
      <c r="T150" s="91"/>
      <c r="U150" s="91"/>
      <c r="V150" s="91"/>
      <c r="W150" s="91"/>
      <c r="X150" s="91"/>
      <c r="Y150" s="91"/>
      <c r="Z150" s="91"/>
      <c r="AA150" s="91"/>
      <c r="AB150" s="91"/>
      <c r="AC150" s="91"/>
      <c r="AD150" s="91"/>
      <c r="AE150" s="91"/>
      <c r="AF150" s="91"/>
      <c r="AG150" s="91"/>
      <c r="AH150" s="91"/>
      <c r="AI150" s="62">
        <f t="shared" si="114"/>
        <v>0</v>
      </c>
      <c r="AJ150" s="81" t="str">
        <f t="shared" si="115"/>
        <v>Moderado</v>
      </c>
      <c r="AK150" s="80">
        <f t="shared" si="116"/>
        <v>0.6</v>
      </c>
      <c r="AL150" s="76" t="e">
        <f>IF(AND(N150&lt;&gt;"",AJ150&lt;&gt;""),VLOOKUP(N150&amp;AJ150,'No Eliminar'!$P$3:$Q$27,2,FALSE),"")</f>
        <v>#N/A</v>
      </c>
      <c r="AM150" s="140"/>
      <c r="AN150" s="171"/>
      <c r="AO150" s="171"/>
      <c r="AP150" s="95" t="str">
        <f t="shared" si="117"/>
        <v>Impacto</v>
      </c>
      <c r="AQ150" s="96"/>
      <c r="AR150" s="146" t="str">
        <f t="shared" si="118"/>
        <v/>
      </c>
      <c r="AS150" s="96"/>
      <c r="AT150" s="94" t="str">
        <f t="shared" si="119"/>
        <v/>
      </c>
      <c r="AU150" s="97" t="e">
        <f t="shared" si="120"/>
        <v>#VALUE!</v>
      </c>
      <c r="AV150" s="96"/>
      <c r="AW150" s="96"/>
      <c r="AX150" s="96"/>
      <c r="AY150" s="97" t="str">
        <f t="shared" si="121"/>
        <v/>
      </c>
      <c r="AZ150" s="98" t="str">
        <f t="shared" si="122"/>
        <v>Muy Alta</v>
      </c>
      <c r="BA150" s="97" t="e">
        <f t="shared" si="123"/>
        <v>#VALUE!</v>
      </c>
      <c r="BB150" s="98" t="e">
        <f t="shared" si="124"/>
        <v>#VALUE!</v>
      </c>
      <c r="BC150" s="74" t="e">
        <f>IF(AND(AZ150&lt;&gt;"",BB150&lt;&gt;""),VLOOKUP(AZ150&amp;BB150,'No Eliminar'!$P$3:$Q$27,2,FALSE),"")</f>
        <v>#VALUE!</v>
      </c>
      <c r="BD150" s="96"/>
      <c r="BE150" s="171"/>
      <c r="BF150" s="171"/>
      <c r="BG150" s="171"/>
      <c r="BH150" s="171"/>
      <c r="BI150" s="171"/>
      <c r="BJ150" s="176"/>
    </row>
    <row r="151" spans="2:62" ht="86.25" thickBot="1" x14ac:dyDescent="0.35">
      <c r="B151" s="68"/>
      <c r="C151" s="179" t="e">
        <f>VLOOKUP(B151,'No Eliminar'!B$3:D$18,2,FALSE)</f>
        <v>#N/A</v>
      </c>
      <c r="D151" s="179" t="e">
        <f>VLOOKUP(B151,'No Eliminar'!B$3:E$18,4,FALSE)</f>
        <v>#N/A</v>
      </c>
      <c r="E151" s="68"/>
      <c r="F151" s="149"/>
      <c r="G151" s="175"/>
      <c r="H151" s="187" t="s">
        <v>368</v>
      </c>
      <c r="I151" s="69"/>
      <c r="J151" s="88"/>
      <c r="K151" s="88"/>
      <c r="L151" s="68"/>
      <c r="M151" s="163"/>
      <c r="N151" s="89" t="str">
        <f t="shared" si="112"/>
        <v>;</v>
      </c>
      <c r="O151" s="90" t="str">
        <f t="shared" si="113"/>
        <v/>
      </c>
      <c r="P151" s="91"/>
      <c r="Q151" s="91"/>
      <c r="R151" s="91"/>
      <c r="S151" s="91"/>
      <c r="T151" s="91"/>
      <c r="U151" s="91"/>
      <c r="V151" s="91"/>
      <c r="W151" s="91"/>
      <c r="X151" s="91"/>
      <c r="Y151" s="91"/>
      <c r="Z151" s="91"/>
      <c r="AA151" s="91"/>
      <c r="AB151" s="91"/>
      <c r="AC151" s="91"/>
      <c r="AD151" s="91"/>
      <c r="AE151" s="91"/>
      <c r="AF151" s="91"/>
      <c r="AG151" s="91"/>
      <c r="AH151" s="91"/>
      <c r="AI151" s="62">
        <f t="shared" si="114"/>
        <v>0</v>
      </c>
      <c r="AJ151" s="81" t="str">
        <f t="shared" si="115"/>
        <v>Moderado</v>
      </c>
      <c r="AK151" s="80">
        <f t="shared" si="116"/>
        <v>0.6</v>
      </c>
      <c r="AL151" s="76" t="e">
        <f>IF(AND(N151&lt;&gt;"",AJ151&lt;&gt;""),VLOOKUP(N151&amp;AJ151,'No Eliminar'!$P$3:$Q$27,2,FALSE),"")</f>
        <v>#N/A</v>
      </c>
      <c r="AM151" s="140"/>
      <c r="AN151" s="171"/>
      <c r="AO151" s="171"/>
      <c r="AP151" s="95" t="str">
        <f t="shared" si="117"/>
        <v>Impacto</v>
      </c>
      <c r="AQ151" s="96"/>
      <c r="AR151" s="146" t="str">
        <f t="shared" si="118"/>
        <v/>
      </c>
      <c r="AS151" s="96"/>
      <c r="AT151" s="94" t="str">
        <f t="shared" si="119"/>
        <v/>
      </c>
      <c r="AU151" s="97" t="e">
        <f t="shared" si="120"/>
        <v>#VALUE!</v>
      </c>
      <c r="AV151" s="96"/>
      <c r="AW151" s="96"/>
      <c r="AX151" s="96"/>
      <c r="AY151" s="97" t="str">
        <f t="shared" si="121"/>
        <v/>
      </c>
      <c r="AZ151" s="98" t="str">
        <f t="shared" si="122"/>
        <v>Muy Alta</v>
      </c>
      <c r="BA151" s="97" t="e">
        <f t="shared" si="123"/>
        <v>#VALUE!</v>
      </c>
      <c r="BB151" s="98" t="e">
        <f t="shared" si="124"/>
        <v>#VALUE!</v>
      </c>
      <c r="BC151" s="74" t="e">
        <f>IF(AND(AZ151&lt;&gt;"",BB151&lt;&gt;""),VLOOKUP(AZ151&amp;BB151,'No Eliminar'!$P$3:$Q$27,2,FALSE),"")</f>
        <v>#VALUE!</v>
      </c>
      <c r="BD151" s="96"/>
      <c r="BE151" s="171"/>
      <c r="BF151" s="171"/>
      <c r="BG151" s="171"/>
      <c r="BH151" s="171"/>
      <c r="BI151" s="171"/>
      <c r="BJ151" s="176"/>
    </row>
    <row r="152" spans="2:62" ht="86.25" thickBot="1" x14ac:dyDescent="0.35">
      <c r="B152" s="68"/>
      <c r="C152" s="179" t="e">
        <f>VLOOKUP(B152,'No Eliminar'!B$3:D$18,2,FALSE)</f>
        <v>#N/A</v>
      </c>
      <c r="D152" s="179" t="e">
        <f>VLOOKUP(B152,'No Eliminar'!B$3:E$18,4,FALSE)</f>
        <v>#N/A</v>
      </c>
      <c r="E152" s="68"/>
      <c r="F152" s="149"/>
      <c r="G152" s="175"/>
      <c r="H152" s="187" t="s">
        <v>368</v>
      </c>
      <c r="I152" s="69"/>
      <c r="J152" s="88"/>
      <c r="K152" s="88"/>
      <c r="L152" s="68"/>
      <c r="M152" s="163"/>
      <c r="N152" s="89" t="str">
        <f t="shared" si="112"/>
        <v>;</v>
      </c>
      <c r="O152" s="90" t="str">
        <f t="shared" si="113"/>
        <v/>
      </c>
      <c r="P152" s="91"/>
      <c r="Q152" s="91"/>
      <c r="R152" s="91"/>
      <c r="S152" s="91"/>
      <c r="T152" s="91"/>
      <c r="U152" s="91"/>
      <c r="V152" s="91"/>
      <c r="W152" s="91"/>
      <c r="X152" s="91"/>
      <c r="Y152" s="91"/>
      <c r="Z152" s="91"/>
      <c r="AA152" s="91"/>
      <c r="AB152" s="91"/>
      <c r="AC152" s="91"/>
      <c r="AD152" s="91"/>
      <c r="AE152" s="91"/>
      <c r="AF152" s="91"/>
      <c r="AG152" s="91"/>
      <c r="AH152" s="91"/>
      <c r="AI152" s="62">
        <f t="shared" si="114"/>
        <v>0</v>
      </c>
      <c r="AJ152" s="81" t="str">
        <f t="shared" si="115"/>
        <v>Moderado</v>
      </c>
      <c r="AK152" s="80">
        <f t="shared" si="116"/>
        <v>0.6</v>
      </c>
      <c r="AL152" s="76" t="e">
        <f>IF(AND(N152&lt;&gt;"",AJ152&lt;&gt;""),VLOOKUP(N152&amp;AJ152,'No Eliminar'!$P$3:$Q$27,2,FALSE),"")</f>
        <v>#N/A</v>
      </c>
      <c r="AM152" s="140"/>
      <c r="AN152" s="171"/>
      <c r="AO152" s="171"/>
      <c r="AP152" s="95" t="str">
        <f t="shared" si="117"/>
        <v>Impacto</v>
      </c>
      <c r="AQ152" s="96"/>
      <c r="AR152" s="146" t="str">
        <f t="shared" si="118"/>
        <v/>
      </c>
      <c r="AS152" s="96"/>
      <c r="AT152" s="94" t="str">
        <f t="shared" si="119"/>
        <v/>
      </c>
      <c r="AU152" s="97" t="e">
        <f t="shared" si="120"/>
        <v>#VALUE!</v>
      </c>
      <c r="AV152" s="96"/>
      <c r="AW152" s="96"/>
      <c r="AX152" s="96"/>
      <c r="AY152" s="97" t="str">
        <f t="shared" si="121"/>
        <v/>
      </c>
      <c r="AZ152" s="98" t="str">
        <f t="shared" si="122"/>
        <v>Muy Alta</v>
      </c>
      <c r="BA152" s="97" t="e">
        <f t="shared" si="123"/>
        <v>#VALUE!</v>
      </c>
      <c r="BB152" s="98" t="e">
        <f t="shared" si="124"/>
        <v>#VALUE!</v>
      </c>
      <c r="BC152" s="74" t="e">
        <f>IF(AND(AZ152&lt;&gt;"",BB152&lt;&gt;""),VLOOKUP(AZ152&amp;BB152,'No Eliminar'!$P$3:$Q$27,2,FALSE),"")</f>
        <v>#VALUE!</v>
      </c>
      <c r="BD152" s="96"/>
      <c r="BE152" s="171"/>
      <c r="BF152" s="171"/>
      <c r="BG152" s="171"/>
      <c r="BH152" s="171"/>
      <c r="BI152" s="171"/>
      <c r="BJ152" s="176"/>
    </row>
    <row r="153" spans="2:62" ht="86.25" thickBot="1" x14ac:dyDescent="0.35">
      <c r="B153" s="68"/>
      <c r="C153" s="179" t="e">
        <f>VLOOKUP(B153,'No Eliminar'!B$3:D$18,2,FALSE)</f>
        <v>#N/A</v>
      </c>
      <c r="D153" s="179" t="e">
        <f>VLOOKUP(B153,'No Eliminar'!B$3:E$18,4,FALSE)</f>
        <v>#N/A</v>
      </c>
      <c r="E153" s="68"/>
      <c r="F153" s="149"/>
      <c r="G153" s="175"/>
      <c r="H153" s="187" t="s">
        <v>368</v>
      </c>
      <c r="I153" s="69"/>
      <c r="J153" s="88"/>
      <c r="K153" s="88"/>
      <c r="L153" s="68"/>
      <c r="M153" s="163"/>
      <c r="N153" s="89" t="str">
        <f t="shared" ref="N153:N216" si="125">IF(M153="No se ha presentado en los últimos años","Muy Baja", IF(M153="Al menos  1 vez en los últimos 5 años","Baja", IF(M153="Al menos  1 vez en los últimos 2 años","Media", IF(M153="Al menos  1 vez en el último año","Alta",IF(M153="Más de 1 vez al año","Muy Alta",";")))))</f>
        <v>;</v>
      </c>
      <c r="O153" s="90" t="str">
        <f t="shared" si="113"/>
        <v/>
      </c>
      <c r="P153" s="91"/>
      <c r="Q153" s="91"/>
      <c r="R153" s="91"/>
      <c r="S153" s="91"/>
      <c r="T153" s="91"/>
      <c r="U153" s="91"/>
      <c r="V153" s="91"/>
      <c r="W153" s="91"/>
      <c r="X153" s="91"/>
      <c r="Y153" s="91"/>
      <c r="Z153" s="91"/>
      <c r="AA153" s="91"/>
      <c r="AB153" s="91"/>
      <c r="AC153" s="91"/>
      <c r="AD153" s="91"/>
      <c r="AE153" s="91"/>
      <c r="AF153" s="91"/>
      <c r="AG153" s="91"/>
      <c r="AH153" s="91"/>
      <c r="AI153" s="62">
        <f t="shared" si="114"/>
        <v>0</v>
      </c>
      <c r="AJ153" s="81" t="str">
        <f t="shared" si="115"/>
        <v>Moderado</v>
      </c>
      <c r="AK153" s="80">
        <f t="shared" si="116"/>
        <v>0.6</v>
      </c>
      <c r="AL153" s="76" t="e">
        <f>IF(AND(N153&lt;&gt;"",AJ153&lt;&gt;""),VLOOKUP(N153&amp;AJ153,'No Eliminar'!$P$3:$Q$27,2,FALSE),"")</f>
        <v>#N/A</v>
      </c>
      <c r="AM153" s="140"/>
      <c r="AN153" s="171"/>
      <c r="AO153" s="171"/>
      <c r="AP153" s="95" t="str">
        <f t="shared" si="117"/>
        <v>Impacto</v>
      </c>
      <c r="AQ153" s="96"/>
      <c r="AR153" s="146" t="str">
        <f t="shared" si="118"/>
        <v/>
      </c>
      <c r="AS153" s="96"/>
      <c r="AT153" s="94" t="str">
        <f t="shared" si="119"/>
        <v/>
      </c>
      <c r="AU153" s="97" t="e">
        <f t="shared" si="120"/>
        <v>#VALUE!</v>
      </c>
      <c r="AV153" s="96"/>
      <c r="AW153" s="96"/>
      <c r="AX153" s="96"/>
      <c r="AY153" s="97" t="str">
        <f t="shared" si="121"/>
        <v/>
      </c>
      <c r="AZ153" s="98" t="str">
        <f t="shared" si="122"/>
        <v>Muy Alta</v>
      </c>
      <c r="BA153" s="97" t="e">
        <f t="shared" si="123"/>
        <v>#VALUE!</v>
      </c>
      <c r="BB153" s="98" t="e">
        <f t="shared" si="124"/>
        <v>#VALUE!</v>
      </c>
      <c r="BC153" s="74" t="e">
        <f>IF(AND(AZ153&lt;&gt;"",BB153&lt;&gt;""),VLOOKUP(AZ153&amp;BB153,'No Eliminar'!$P$3:$Q$27,2,FALSE),"")</f>
        <v>#VALUE!</v>
      </c>
      <c r="BD153" s="96"/>
      <c r="BE153" s="171"/>
      <c r="BF153" s="171"/>
      <c r="BG153" s="171"/>
      <c r="BH153" s="171"/>
      <c r="BI153" s="171"/>
      <c r="BJ153" s="176"/>
    </row>
    <row r="154" spans="2:62" ht="86.25" thickBot="1" x14ac:dyDescent="0.35">
      <c r="B154" s="68"/>
      <c r="C154" s="179" t="e">
        <f>VLOOKUP(B154,'No Eliminar'!B$3:D$18,2,FALSE)</f>
        <v>#N/A</v>
      </c>
      <c r="D154" s="179" t="e">
        <f>VLOOKUP(B154,'No Eliminar'!B$3:E$18,4,FALSE)</f>
        <v>#N/A</v>
      </c>
      <c r="E154" s="68"/>
      <c r="F154" s="149"/>
      <c r="G154" s="175"/>
      <c r="H154" s="187" t="s">
        <v>368</v>
      </c>
      <c r="I154" s="69"/>
      <c r="J154" s="88"/>
      <c r="K154" s="88"/>
      <c r="L154" s="68"/>
      <c r="M154" s="163"/>
      <c r="N154" s="89" t="str">
        <f t="shared" si="125"/>
        <v>;</v>
      </c>
      <c r="O154" s="90" t="str">
        <f t="shared" ref="O154:O217" si="126">IF(N154="Muy Baja", 20%, IF(N154="Baja",40%, IF(N154="Media",60%, IF(N154="Alta",80%,IF(N154="Muy Alta",100%,"")))))</f>
        <v/>
      </c>
      <c r="P154" s="91"/>
      <c r="Q154" s="91"/>
      <c r="R154" s="91"/>
      <c r="S154" s="91"/>
      <c r="T154" s="91"/>
      <c r="U154" s="91"/>
      <c r="V154" s="91"/>
      <c r="W154" s="91"/>
      <c r="X154" s="91"/>
      <c r="Y154" s="91"/>
      <c r="Z154" s="91"/>
      <c r="AA154" s="91"/>
      <c r="AB154" s="91"/>
      <c r="AC154" s="91"/>
      <c r="AD154" s="91"/>
      <c r="AE154" s="91"/>
      <c r="AF154" s="91"/>
      <c r="AG154" s="91"/>
      <c r="AH154" s="91"/>
      <c r="AI154" s="62">
        <f t="shared" ref="AI154:AI217" si="127">COUNTIF(P154:AH154, "SI")</f>
        <v>0</v>
      </c>
      <c r="AJ154" s="81" t="str">
        <f t="shared" ref="AJ154:AJ217" si="128">IF(AI154&lt;=5, "Moderado", IF(AI154&lt;=11,"Mayor","Catastrófico"))</f>
        <v>Moderado</v>
      </c>
      <c r="AK154" s="80">
        <f t="shared" ref="AK154:AK217" si="129">IF(AJ154="Leve", 20%, IF(AJ154="Menor",40%, IF(AJ154="Moderado",60%, IF(AJ154="Mayor",80%,IF(AJ154="Catastrófico",100%,"")))))</f>
        <v>0.6</v>
      </c>
      <c r="AL154" s="76" t="e">
        <f>IF(AND(N154&lt;&gt;"",AJ154&lt;&gt;""),VLOOKUP(N154&amp;AJ154,'No Eliminar'!$P$3:$Q$27,2,FALSE),"")</f>
        <v>#N/A</v>
      </c>
      <c r="AM154" s="140"/>
      <c r="AN154" s="171"/>
      <c r="AO154" s="171"/>
      <c r="AP154" s="95" t="str">
        <f t="shared" ref="AP154:AP217" si="130">IF(AQ154="Preventivo","Probabilidad",IF(AQ154="Detectivo","Probabilidad","Impacto"))</f>
        <v>Impacto</v>
      </c>
      <c r="AQ154" s="96"/>
      <c r="AR154" s="146" t="str">
        <f t="shared" ref="AR154:AR217" si="131">IF(AQ154="Preventivo", 25%, IF(AQ154="Detectivo",15%, IF(AQ154="Correctivo",10%,IF(AQ154="No se tienen controles para aplicar al impacto","No Aplica",""))))</f>
        <v/>
      </c>
      <c r="AS154" s="96"/>
      <c r="AT154" s="94" t="str">
        <f t="shared" ref="AT154:AT217" si="132">IF(AS154="Automático", 25%, IF(AS154="Manual",15%,IF(AS154="No Aplica", "No Aplica","")))</f>
        <v/>
      </c>
      <c r="AU154" s="97" t="e">
        <f t="shared" ref="AU154:AU217" si="133">AR154+AT154</f>
        <v>#VALUE!</v>
      </c>
      <c r="AV154" s="96"/>
      <c r="AW154" s="96"/>
      <c r="AX154" s="96"/>
      <c r="AY154" s="97" t="str">
        <f t="shared" ref="AY154:AY217" si="134">IFERROR(IF(AP154="Probabilidad",(O154-(+O154*AU154)),IF(AP154="Impacto",O154,"")),"")</f>
        <v/>
      </c>
      <c r="AZ154" s="98" t="str">
        <f t="shared" ref="AZ154:AZ217" si="135">IF(AY154&lt;=20%, "Muy Baja", IF(AY154&lt;=40%,"Baja", IF(AY154&lt;=60%,"Media",IF(AY154&lt;=80%,"Alta","Muy Alta"))))</f>
        <v>Muy Alta</v>
      </c>
      <c r="BA154" s="97" t="e">
        <f t="shared" ref="BA154:BA217" si="136">IF(AP154="Impacto",(AK154-(+AK154*AU154)),AK154)</f>
        <v>#VALUE!</v>
      </c>
      <c r="BB154" s="98" t="e">
        <f t="shared" ref="BB154:BB217" si="137">IF(BA154&lt;=20%, "Leve", IF(BA154&lt;=40%,"Menor", IF(BA154&lt;=60%,"Moderado",IF(BA154&lt;=80%,"Mayor","Catastrófico"))))</f>
        <v>#VALUE!</v>
      </c>
      <c r="BC154" s="74" t="e">
        <f>IF(AND(AZ154&lt;&gt;"",BB154&lt;&gt;""),VLOOKUP(AZ154&amp;BB154,'No Eliminar'!$P$3:$Q$27,2,FALSE),"")</f>
        <v>#VALUE!</v>
      </c>
      <c r="BD154" s="96"/>
      <c r="BE154" s="171"/>
      <c r="BF154" s="171"/>
      <c r="BG154" s="171"/>
      <c r="BH154" s="171"/>
      <c r="BI154" s="171"/>
      <c r="BJ154" s="176"/>
    </row>
    <row r="155" spans="2:62" ht="86.25" thickBot="1" x14ac:dyDescent="0.35">
      <c r="B155" s="68"/>
      <c r="C155" s="179" t="e">
        <f>VLOOKUP(B155,'No Eliminar'!B$3:D$18,2,FALSE)</f>
        <v>#N/A</v>
      </c>
      <c r="D155" s="179" t="e">
        <f>VLOOKUP(B155,'No Eliminar'!B$3:E$18,4,FALSE)</f>
        <v>#N/A</v>
      </c>
      <c r="E155" s="68"/>
      <c r="F155" s="149"/>
      <c r="G155" s="175"/>
      <c r="H155" s="187" t="s">
        <v>368</v>
      </c>
      <c r="I155" s="69"/>
      <c r="J155" s="88"/>
      <c r="K155" s="88"/>
      <c r="L155" s="68"/>
      <c r="M155" s="163"/>
      <c r="N155" s="89" t="str">
        <f t="shared" si="125"/>
        <v>;</v>
      </c>
      <c r="O155" s="90" t="str">
        <f t="shared" si="126"/>
        <v/>
      </c>
      <c r="P155" s="91"/>
      <c r="Q155" s="91"/>
      <c r="R155" s="91"/>
      <c r="S155" s="91"/>
      <c r="T155" s="91"/>
      <c r="U155" s="91"/>
      <c r="V155" s="91"/>
      <c r="W155" s="91"/>
      <c r="X155" s="91"/>
      <c r="Y155" s="91"/>
      <c r="Z155" s="91"/>
      <c r="AA155" s="91"/>
      <c r="AB155" s="91"/>
      <c r="AC155" s="91"/>
      <c r="AD155" s="91"/>
      <c r="AE155" s="91"/>
      <c r="AF155" s="91"/>
      <c r="AG155" s="91"/>
      <c r="AH155" s="91"/>
      <c r="AI155" s="62">
        <f t="shared" si="127"/>
        <v>0</v>
      </c>
      <c r="AJ155" s="81" t="str">
        <f t="shared" si="128"/>
        <v>Moderado</v>
      </c>
      <c r="AK155" s="80">
        <f t="shared" si="129"/>
        <v>0.6</v>
      </c>
      <c r="AL155" s="76" t="e">
        <f>IF(AND(N155&lt;&gt;"",AJ155&lt;&gt;""),VLOOKUP(N155&amp;AJ155,'No Eliminar'!$P$3:$Q$27,2,FALSE),"")</f>
        <v>#N/A</v>
      </c>
      <c r="AM155" s="140"/>
      <c r="AN155" s="171"/>
      <c r="AO155" s="171"/>
      <c r="AP155" s="95" t="str">
        <f t="shared" si="130"/>
        <v>Impacto</v>
      </c>
      <c r="AQ155" s="96"/>
      <c r="AR155" s="146" t="str">
        <f t="shared" si="131"/>
        <v/>
      </c>
      <c r="AS155" s="96"/>
      <c r="AT155" s="94" t="str">
        <f t="shared" si="132"/>
        <v/>
      </c>
      <c r="AU155" s="97" t="e">
        <f t="shared" si="133"/>
        <v>#VALUE!</v>
      </c>
      <c r="AV155" s="96"/>
      <c r="AW155" s="96"/>
      <c r="AX155" s="96"/>
      <c r="AY155" s="97" t="str">
        <f t="shared" si="134"/>
        <v/>
      </c>
      <c r="AZ155" s="98" t="str">
        <f t="shared" si="135"/>
        <v>Muy Alta</v>
      </c>
      <c r="BA155" s="97" t="e">
        <f t="shared" si="136"/>
        <v>#VALUE!</v>
      </c>
      <c r="BB155" s="98" t="e">
        <f t="shared" si="137"/>
        <v>#VALUE!</v>
      </c>
      <c r="BC155" s="74" t="e">
        <f>IF(AND(AZ155&lt;&gt;"",BB155&lt;&gt;""),VLOOKUP(AZ155&amp;BB155,'No Eliminar'!$P$3:$Q$27,2,FALSE),"")</f>
        <v>#VALUE!</v>
      </c>
      <c r="BD155" s="96"/>
      <c r="BE155" s="171"/>
      <c r="BF155" s="171"/>
      <c r="BG155" s="171"/>
      <c r="BH155" s="171"/>
      <c r="BI155" s="171"/>
      <c r="BJ155" s="176"/>
    </row>
    <row r="156" spans="2:62" ht="86.25" thickBot="1" x14ac:dyDescent="0.35">
      <c r="B156" s="68"/>
      <c r="C156" s="179" t="e">
        <f>VLOOKUP(B156,'No Eliminar'!B$3:D$18,2,FALSE)</f>
        <v>#N/A</v>
      </c>
      <c r="D156" s="179" t="e">
        <f>VLOOKUP(B156,'No Eliminar'!B$3:E$18,4,FALSE)</f>
        <v>#N/A</v>
      </c>
      <c r="E156" s="68"/>
      <c r="F156" s="149"/>
      <c r="G156" s="175"/>
      <c r="H156" s="187" t="s">
        <v>368</v>
      </c>
      <c r="I156" s="69"/>
      <c r="J156" s="88"/>
      <c r="K156" s="88"/>
      <c r="L156" s="68"/>
      <c r="M156" s="163"/>
      <c r="N156" s="89" t="str">
        <f t="shared" si="125"/>
        <v>;</v>
      </c>
      <c r="O156" s="90" t="str">
        <f t="shared" si="126"/>
        <v/>
      </c>
      <c r="P156" s="91"/>
      <c r="Q156" s="91"/>
      <c r="R156" s="91"/>
      <c r="S156" s="91"/>
      <c r="T156" s="91"/>
      <c r="U156" s="91"/>
      <c r="V156" s="91"/>
      <c r="W156" s="91"/>
      <c r="X156" s="91"/>
      <c r="Y156" s="91"/>
      <c r="Z156" s="91"/>
      <c r="AA156" s="91"/>
      <c r="AB156" s="91"/>
      <c r="AC156" s="91"/>
      <c r="AD156" s="91"/>
      <c r="AE156" s="91"/>
      <c r="AF156" s="91"/>
      <c r="AG156" s="91"/>
      <c r="AH156" s="91"/>
      <c r="AI156" s="62">
        <f t="shared" si="127"/>
        <v>0</v>
      </c>
      <c r="AJ156" s="81" t="str">
        <f t="shared" si="128"/>
        <v>Moderado</v>
      </c>
      <c r="AK156" s="80">
        <f t="shared" si="129"/>
        <v>0.6</v>
      </c>
      <c r="AL156" s="76" t="e">
        <f>IF(AND(N156&lt;&gt;"",AJ156&lt;&gt;""),VLOOKUP(N156&amp;AJ156,'No Eliminar'!$P$3:$Q$27,2,FALSE),"")</f>
        <v>#N/A</v>
      </c>
      <c r="AM156" s="140"/>
      <c r="AN156" s="171"/>
      <c r="AO156" s="171"/>
      <c r="AP156" s="95" t="str">
        <f t="shared" si="130"/>
        <v>Impacto</v>
      </c>
      <c r="AQ156" s="96"/>
      <c r="AR156" s="146" t="str">
        <f t="shared" si="131"/>
        <v/>
      </c>
      <c r="AS156" s="96"/>
      <c r="AT156" s="94" t="str">
        <f t="shared" si="132"/>
        <v/>
      </c>
      <c r="AU156" s="97" t="e">
        <f t="shared" si="133"/>
        <v>#VALUE!</v>
      </c>
      <c r="AV156" s="96"/>
      <c r="AW156" s="96"/>
      <c r="AX156" s="96"/>
      <c r="AY156" s="97" t="str">
        <f t="shared" si="134"/>
        <v/>
      </c>
      <c r="AZ156" s="98" t="str">
        <f t="shared" si="135"/>
        <v>Muy Alta</v>
      </c>
      <c r="BA156" s="97" t="e">
        <f t="shared" si="136"/>
        <v>#VALUE!</v>
      </c>
      <c r="BB156" s="98" t="e">
        <f t="shared" si="137"/>
        <v>#VALUE!</v>
      </c>
      <c r="BC156" s="74" t="e">
        <f>IF(AND(AZ156&lt;&gt;"",BB156&lt;&gt;""),VLOOKUP(AZ156&amp;BB156,'No Eliminar'!$P$3:$Q$27,2,FALSE),"")</f>
        <v>#VALUE!</v>
      </c>
      <c r="BD156" s="96"/>
      <c r="BE156" s="171"/>
      <c r="BF156" s="171"/>
      <c r="BG156" s="171"/>
      <c r="BH156" s="171"/>
      <c r="BI156" s="171"/>
      <c r="BJ156" s="176"/>
    </row>
    <row r="157" spans="2:62" ht="86.25" thickBot="1" x14ac:dyDescent="0.35">
      <c r="B157" s="68"/>
      <c r="C157" s="179" t="e">
        <f>VLOOKUP(B157,'No Eliminar'!B$3:D$18,2,FALSE)</f>
        <v>#N/A</v>
      </c>
      <c r="D157" s="179" t="e">
        <f>VLOOKUP(B157,'No Eliminar'!B$3:E$18,4,FALSE)</f>
        <v>#N/A</v>
      </c>
      <c r="E157" s="68"/>
      <c r="F157" s="149"/>
      <c r="G157" s="175"/>
      <c r="H157" s="187" t="s">
        <v>368</v>
      </c>
      <c r="I157" s="69"/>
      <c r="J157" s="88"/>
      <c r="K157" s="88"/>
      <c r="L157" s="68"/>
      <c r="M157" s="163"/>
      <c r="N157" s="89" t="str">
        <f t="shared" si="125"/>
        <v>;</v>
      </c>
      <c r="O157" s="90" t="str">
        <f t="shared" si="126"/>
        <v/>
      </c>
      <c r="P157" s="91"/>
      <c r="Q157" s="91"/>
      <c r="R157" s="91"/>
      <c r="S157" s="91"/>
      <c r="T157" s="91"/>
      <c r="U157" s="91"/>
      <c r="V157" s="91"/>
      <c r="W157" s="91"/>
      <c r="X157" s="91"/>
      <c r="Y157" s="91"/>
      <c r="Z157" s="91"/>
      <c r="AA157" s="91"/>
      <c r="AB157" s="91"/>
      <c r="AC157" s="91"/>
      <c r="AD157" s="91"/>
      <c r="AE157" s="91"/>
      <c r="AF157" s="91"/>
      <c r="AG157" s="91"/>
      <c r="AH157" s="91"/>
      <c r="AI157" s="62">
        <f t="shared" si="127"/>
        <v>0</v>
      </c>
      <c r="AJ157" s="81" t="str">
        <f t="shared" si="128"/>
        <v>Moderado</v>
      </c>
      <c r="AK157" s="80">
        <f t="shared" si="129"/>
        <v>0.6</v>
      </c>
      <c r="AL157" s="76" t="e">
        <f>IF(AND(N157&lt;&gt;"",AJ157&lt;&gt;""),VLOOKUP(N157&amp;AJ157,'No Eliminar'!$P$3:$Q$27,2,FALSE),"")</f>
        <v>#N/A</v>
      </c>
      <c r="AM157" s="140"/>
      <c r="AN157" s="171"/>
      <c r="AO157" s="171"/>
      <c r="AP157" s="95" t="str">
        <f t="shared" si="130"/>
        <v>Impacto</v>
      </c>
      <c r="AQ157" s="96"/>
      <c r="AR157" s="146" t="str">
        <f t="shared" si="131"/>
        <v/>
      </c>
      <c r="AS157" s="96"/>
      <c r="AT157" s="94" t="str">
        <f t="shared" si="132"/>
        <v/>
      </c>
      <c r="AU157" s="97" t="e">
        <f t="shared" si="133"/>
        <v>#VALUE!</v>
      </c>
      <c r="AV157" s="96"/>
      <c r="AW157" s="96"/>
      <c r="AX157" s="96"/>
      <c r="AY157" s="97" t="str">
        <f t="shared" si="134"/>
        <v/>
      </c>
      <c r="AZ157" s="98" t="str">
        <f t="shared" si="135"/>
        <v>Muy Alta</v>
      </c>
      <c r="BA157" s="97" t="e">
        <f t="shared" si="136"/>
        <v>#VALUE!</v>
      </c>
      <c r="BB157" s="98" t="e">
        <f t="shared" si="137"/>
        <v>#VALUE!</v>
      </c>
      <c r="BC157" s="74" t="e">
        <f>IF(AND(AZ157&lt;&gt;"",BB157&lt;&gt;""),VLOOKUP(AZ157&amp;BB157,'No Eliminar'!$P$3:$Q$27,2,FALSE),"")</f>
        <v>#VALUE!</v>
      </c>
      <c r="BD157" s="96"/>
      <c r="BE157" s="171"/>
      <c r="BF157" s="171"/>
      <c r="BG157" s="171"/>
      <c r="BH157" s="171"/>
      <c r="BI157" s="171"/>
      <c r="BJ157" s="176"/>
    </row>
    <row r="158" spans="2:62" ht="86.25" thickBot="1" x14ac:dyDescent="0.35">
      <c r="B158" s="68"/>
      <c r="C158" s="179" t="e">
        <f>VLOOKUP(B158,'No Eliminar'!B$3:D$18,2,FALSE)</f>
        <v>#N/A</v>
      </c>
      <c r="D158" s="179" t="e">
        <f>VLOOKUP(B158,'No Eliminar'!B$3:E$18,4,FALSE)</f>
        <v>#N/A</v>
      </c>
      <c r="E158" s="68"/>
      <c r="F158" s="149"/>
      <c r="G158" s="175"/>
      <c r="H158" s="187" t="s">
        <v>368</v>
      </c>
      <c r="I158" s="69"/>
      <c r="J158" s="88"/>
      <c r="K158" s="88"/>
      <c r="L158" s="68"/>
      <c r="M158" s="163"/>
      <c r="N158" s="89" t="str">
        <f t="shared" si="125"/>
        <v>;</v>
      </c>
      <c r="O158" s="90" t="str">
        <f t="shared" si="126"/>
        <v/>
      </c>
      <c r="P158" s="91"/>
      <c r="Q158" s="91"/>
      <c r="R158" s="91"/>
      <c r="S158" s="91"/>
      <c r="T158" s="91"/>
      <c r="U158" s="91"/>
      <c r="V158" s="91"/>
      <c r="W158" s="91"/>
      <c r="X158" s="91"/>
      <c r="Y158" s="91"/>
      <c r="Z158" s="91"/>
      <c r="AA158" s="91"/>
      <c r="AB158" s="91"/>
      <c r="AC158" s="91"/>
      <c r="AD158" s="91"/>
      <c r="AE158" s="91"/>
      <c r="AF158" s="91"/>
      <c r="AG158" s="91"/>
      <c r="AH158" s="91"/>
      <c r="AI158" s="62">
        <f t="shared" si="127"/>
        <v>0</v>
      </c>
      <c r="AJ158" s="81" t="str">
        <f t="shared" si="128"/>
        <v>Moderado</v>
      </c>
      <c r="AK158" s="80">
        <f t="shared" si="129"/>
        <v>0.6</v>
      </c>
      <c r="AL158" s="76" t="e">
        <f>IF(AND(N158&lt;&gt;"",AJ158&lt;&gt;""),VLOOKUP(N158&amp;AJ158,'No Eliminar'!$P$3:$Q$27,2,FALSE),"")</f>
        <v>#N/A</v>
      </c>
      <c r="AM158" s="140"/>
      <c r="AN158" s="171"/>
      <c r="AO158" s="171"/>
      <c r="AP158" s="95" t="str">
        <f t="shared" si="130"/>
        <v>Impacto</v>
      </c>
      <c r="AQ158" s="96"/>
      <c r="AR158" s="146" t="str">
        <f t="shared" si="131"/>
        <v/>
      </c>
      <c r="AS158" s="96"/>
      <c r="AT158" s="94" t="str">
        <f t="shared" si="132"/>
        <v/>
      </c>
      <c r="AU158" s="97" t="e">
        <f t="shared" si="133"/>
        <v>#VALUE!</v>
      </c>
      <c r="AV158" s="96"/>
      <c r="AW158" s="96"/>
      <c r="AX158" s="96"/>
      <c r="AY158" s="97" t="str">
        <f t="shared" si="134"/>
        <v/>
      </c>
      <c r="AZ158" s="98" t="str">
        <f t="shared" si="135"/>
        <v>Muy Alta</v>
      </c>
      <c r="BA158" s="97" t="e">
        <f t="shared" si="136"/>
        <v>#VALUE!</v>
      </c>
      <c r="BB158" s="98" t="e">
        <f t="shared" si="137"/>
        <v>#VALUE!</v>
      </c>
      <c r="BC158" s="74" t="e">
        <f>IF(AND(AZ158&lt;&gt;"",BB158&lt;&gt;""),VLOOKUP(AZ158&amp;BB158,'No Eliminar'!$P$3:$Q$27,2,FALSE),"")</f>
        <v>#VALUE!</v>
      </c>
      <c r="BD158" s="96"/>
      <c r="BE158" s="171"/>
      <c r="BF158" s="171"/>
      <c r="BG158" s="171"/>
      <c r="BH158" s="171"/>
      <c r="BI158" s="171"/>
      <c r="BJ158" s="176"/>
    </row>
    <row r="159" spans="2:62" ht="86.25" thickBot="1" x14ac:dyDescent="0.35">
      <c r="B159" s="68"/>
      <c r="C159" s="179" t="e">
        <f>VLOOKUP(B159,'No Eliminar'!B$3:D$18,2,FALSE)</f>
        <v>#N/A</v>
      </c>
      <c r="D159" s="179" t="e">
        <f>VLOOKUP(B159,'No Eliminar'!B$3:E$18,4,FALSE)</f>
        <v>#N/A</v>
      </c>
      <c r="E159" s="68"/>
      <c r="F159" s="149"/>
      <c r="G159" s="175"/>
      <c r="H159" s="187" t="s">
        <v>368</v>
      </c>
      <c r="I159" s="69"/>
      <c r="J159" s="88"/>
      <c r="K159" s="88"/>
      <c r="L159" s="68"/>
      <c r="M159" s="163"/>
      <c r="N159" s="89" t="str">
        <f t="shared" si="125"/>
        <v>;</v>
      </c>
      <c r="O159" s="90" t="str">
        <f t="shared" si="126"/>
        <v/>
      </c>
      <c r="P159" s="91"/>
      <c r="Q159" s="91"/>
      <c r="R159" s="91"/>
      <c r="S159" s="91"/>
      <c r="T159" s="91"/>
      <c r="U159" s="91"/>
      <c r="V159" s="91"/>
      <c r="W159" s="91"/>
      <c r="X159" s="91"/>
      <c r="Y159" s="91"/>
      <c r="Z159" s="91"/>
      <c r="AA159" s="91"/>
      <c r="AB159" s="91"/>
      <c r="AC159" s="91"/>
      <c r="AD159" s="91"/>
      <c r="AE159" s="91"/>
      <c r="AF159" s="91"/>
      <c r="AG159" s="91"/>
      <c r="AH159" s="91"/>
      <c r="AI159" s="62">
        <f t="shared" si="127"/>
        <v>0</v>
      </c>
      <c r="AJ159" s="81" t="str">
        <f t="shared" si="128"/>
        <v>Moderado</v>
      </c>
      <c r="AK159" s="80">
        <f t="shared" si="129"/>
        <v>0.6</v>
      </c>
      <c r="AL159" s="76" t="e">
        <f>IF(AND(N159&lt;&gt;"",AJ159&lt;&gt;""),VLOOKUP(N159&amp;AJ159,'No Eliminar'!$P$3:$Q$27,2,FALSE),"")</f>
        <v>#N/A</v>
      </c>
      <c r="AM159" s="140"/>
      <c r="AN159" s="171"/>
      <c r="AO159" s="171"/>
      <c r="AP159" s="95" t="str">
        <f t="shared" si="130"/>
        <v>Impacto</v>
      </c>
      <c r="AQ159" s="96"/>
      <c r="AR159" s="146" t="str">
        <f t="shared" si="131"/>
        <v/>
      </c>
      <c r="AS159" s="96"/>
      <c r="AT159" s="94" t="str">
        <f t="shared" si="132"/>
        <v/>
      </c>
      <c r="AU159" s="97" t="e">
        <f t="shared" si="133"/>
        <v>#VALUE!</v>
      </c>
      <c r="AV159" s="96"/>
      <c r="AW159" s="96"/>
      <c r="AX159" s="96"/>
      <c r="AY159" s="97" t="str">
        <f t="shared" si="134"/>
        <v/>
      </c>
      <c r="AZ159" s="98" t="str">
        <f t="shared" si="135"/>
        <v>Muy Alta</v>
      </c>
      <c r="BA159" s="97" t="e">
        <f t="shared" si="136"/>
        <v>#VALUE!</v>
      </c>
      <c r="BB159" s="98" t="e">
        <f t="shared" si="137"/>
        <v>#VALUE!</v>
      </c>
      <c r="BC159" s="74" t="e">
        <f>IF(AND(AZ159&lt;&gt;"",BB159&lt;&gt;""),VLOOKUP(AZ159&amp;BB159,'No Eliminar'!$P$3:$Q$27,2,FALSE),"")</f>
        <v>#VALUE!</v>
      </c>
      <c r="BD159" s="96"/>
      <c r="BE159" s="171"/>
      <c r="BF159" s="171"/>
      <c r="BG159" s="171"/>
      <c r="BH159" s="171"/>
      <c r="BI159" s="171"/>
      <c r="BJ159" s="176"/>
    </row>
    <row r="160" spans="2:62" ht="86.25" thickBot="1" x14ac:dyDescent="0.35">
      <c r="B160" s="68"/>
      <c r="C160" s="179" t="e">
        <f>VLOOKUP(B160,'No Eliminar'!B$3:D$18,2,FALSE)</f>
        <v>#N/A</v>
      </c>
      <c r="D160" s="179" t="e">
        <f>VLOOKUP(B160,'No Eliminar'!B$3:E$18,4,FALSE)</f>
        <v>#N/A</v>
      </c>
      <c r="E160" s="68"/>
      <c r="F160" s="149"/>
      <c r="G160" s="175"/>
      <c r="H160" s="187" t="s">
        <v>368</v>
      </c>
      <c r="I160" s="69"/>
      <c r="J160" s="88"/>
      <c r="K160" s="88"/>
      <c r="L160" s="68"/>
      <c r="M160" s="163"/>
      <c r="N160" s="89" t="str">
        <f t="shared" si="125"/>
        <v>;</v>
      </c>
      <c r="O160" s="90" t="str">
        <f t="shared" si="126"/>
        <v/>
      </c>
      <c r="P160" s="91"/>
      <c r="Q160" s="91"/>
      <c r="R160" s="91"/>
      <c r="S160" s="91"/>
      <c r="T160" s="91"/>
      <c r="U160" s="91"/>
      <c r="V160" s="91"/>
      <c r="W160" s="91"/>
      <c r="X160" s="91"/>
      <c r="Y160" s="91"/>
      <c r="Z160" s="91"/>
      <c r="AA160" s="91"/>
      <c r="AB160" s="91"/>
      <c r="AC160" s="91"/>
      <c r="AD160" s="91"/>
      <c r="AE160" s="91"/>
      <c r="AF160" s="91"/>
      <c r="AG160" s="91"/>
      <c r="AH160" s="91"/>
      <c r="AI160" s="62">
        <f t="shared" si="127"/>
        <v>0</v>
      </c>
      <c r="AJ160" s="81" t="str">
        <f t="shared" si="128"/>
        <v>Moderado</v>
      </c>
      <c r="AK160" s="80">
        <f t="shared" si="129"/>
        <v>0.6</v>
      </c>
      <c r="AL160" s="76" t="e">
        <f>IF(AND(N160&lt;&gt;"",AJ160&lt;&gt;""),VLOOKUP(N160&amp;AJ160,'No Eliminar'!$P$3:$Q$27,2,FALSE),"")</f>
        <v>#N/A</v>
      </c>
      <c r="AM160" s="140"/>
      <c r="AN160" s="171"/>
      <c r="AO160" s="171"/>
      <c r="AP160" s="95" t="str">
        <f t="shared" si="130"/>
        <v>Impacto</v>
      </c>
      <c r="AQ160" s="96"/>
      <c r="AR160" s="146" t="str">
        <f t="shared" si="131"/>
        <v/>
      </c>
      <c r="AS160" s="96"/>
      <c r="AT160" s="94" t="str">
        <f t="shared" si="132"/>
        <v/>
      </c>
      <c r="AU160" s="97" t="e">
        <f t="shared" si="133"/>
        <v>#VALUE!</v>
      </c>
      <c r="AV160" s="96"/>
      <c r="AW160" s="96"/>
      <c r="AX160" s="96"/>
      <c r="AY160" s="97" t="str">
        <f t="shared" si="134"/>
        <v/>
      </c>
      <c r="AZ160" s="98" t="str">
        <f t="shared" si="135"/>
        <v>Muy Alta</v>
      </c>
      <c r="BA160" s="97" t="e">
        <f t="shared" si="136"/>
        <v>#VALUE!</v>
      </c>
      <c r="BB160" s="98" t="e">
        <f t="shared" si="137"/>
        <v>#VALUE!</v>
      </c>
      <c r="BC160" s="74" t="e">
        <f>IF(AND(AZ160&lt;&gt;"",BB160&lt;&gt;""),VLOOKUP(AZ160&amp;BB160,'No Eliminar'!$P$3:$Q$27,2,FALSE),"")</f>
        <v>#VALUE!</v>
      </c>
      <c r="BD160" s="96"/>
      <c r="BE160" s="171"/>
      <c r="BF160" s="171"/>
      <c r="BG160" s="171"/>
      <c r="BH160" s="171"/>
      <c r="BI160" s="171"/>
      <c r="BJ160" s="176"/>
    </row>
    <row r="161" spans="2:62" ht="86.25" thickBot="1" x14ac:dyDescent="0.35">
      <c r="B161" s="68"/>
      <c r="C161" s="179" t="e">
        <f>VLOOKUP(B161,'No Eliminar'!B$3:D$18,2,FALSE)</f>
        <v>#N/A</v>
      </c>
      <c r="D161" s="179" t="e">
        <f>VLOOKUP(B161,'No Eliminar'!B$3:E$18,4,FALSE)</f>
        <v>#N/A</v>
      </c>
      <c r="E161" s="68"/>
      <c r="F161" s="149"/>
      <c r="G161" s="175"/>
      <c r="H161" s="187" t="s">
        <v>368</v>
      </c>
      <c r="I161" s="69"/>
      <c r="J161" s="88"/>
      <c r="K161" s="88"/>
      <c r="L161" s="68"/>
      <c r="M161" s="163"/>
      <c r="N161" s="89" t="str">
        <f t="shared" si="125"/>
        <v>;</v>
      </c>
      <c r="O161" s="90" t="str">
        <f t="shared" si="126"/>
        <v/>
      </c>
      <c r="P161" s="91"/>
      <c r="Q161" s="91"/>
      <c r="R161" s="91"/>
      <c r="S161" s="91"/>
      <c r="T161" s="91"/>
      <c r="U161" s="91"/>
      <c r="V161" s="91"/>
      <c r="W161" s="91"/>
      <c r="X161" s="91"/>
      <c r="Y161" s="91"/>
      <c r="Z161" s="91"/>
      <c r="AA161" s="91"/>
      <c r="AB161" s="91"/>
      <c r="AC161" s="91"/>
      <c r="AD161" s="91"/>
      <c r="AE161" s="91"/>
      <c r="AF161" s="91"/>
      <c r="AG161" s="91"/>
      <c r="AH161" s="91"/>
      <c r="AI161" s="62">
        <f t="shared" si="127"/>
        <v>0</v>
      </c>
      <c r="AJ161" s="81" t="str">
        <f t="shared" si="128"/>
        <v>Moderado</v>
      </c>
      <c r="AK161" s="80">
        <f t="shared" si="129"/>
        <v>0.6</v>
      </c>
      <c r="AL161" s="76" t="e">
        <f>IF(AND(N161&lt;&gt;"",AJ161&lt;&gt;""),VLOOKUP(N161&amp;AJ161,'No Eliminar'!$P$3:$Q$27,2,FALSE),"")</f>
        <v>#N/A</v>
      </c>
      <c r="AM161" s="140"/>
      <c r="AN161" s="171"/>
      <c r="AO161" s="171"/>
      <c r="AP161" s="95" t="str">
        <f t="shared" si="130"/>
        <v>Impacto</v>
      </c>
      <c r="AQ161" s="96"/>
      <c r="AR161" s="146" t="str">
        <f t="shared" si="131"/>
        <v/>
      </c>
      <c r="AS161" s="96"/>
      <c r="AT161" s="94" t="str">
        <f t="shared" si="132"/>
        <v/>
      </c>
      <c r="AU161" s="97" t="e">
        <f t="shared" si="133"/>
        <v>#VALUE!</v>
      </c>
      <c r="AV161" s="96"/>
      <c r="AW161" s="96"/>
      <c r="AX161" s="96"/>
      <c r="AY161" s="97" t="str">
        <f t="shared" si="134"/>
        <v/>
      </c>
      <c r="AZ161" s="98" t="str">
        <f t="shared" si="135"/>
        <v>Muy Alta</v>
      </c>
      <c r="BA161" s="97" t="e">
        <f t="shared" si="136"/>
        <v>#VALUE!</v>
      </c>
      <c r="BB161" s="98" t="e">
        <f t="shared" si="137"/>
        <v>#VALUE!</v>
      </c>
      <c r="BC161" s="74" t="e">
        <f>IF(AND(AZ161&lt;&gt;"",BB161&lt;&gt;""),VLOOKUP(AZ161&amp;BB161,'No Eliminar'!$P$3:$Q$27,2,FALSE),"")</f>
        <v>#VALUE!</v>
      </c>
      <c r="BD161" s="96"/>
      <c r="BE161" s="171"/>
      <c r="BF161" s="171"/>
      <c r="BG161" s="171"/>
      <c r="BH161" s="171"/>
      <c r="BI161" s="171"/>
      <c r="BJ161" s="176"/>
    </row>
    <row r="162" spans="2:62" ht="86.25" thickBot="1" x14ac:dyDescent="0.35">
      <c r="B162" s="68"/>
      <c r="C162" s="179" t="e">
        <f>VLOOKUP(B162,'No Eliminar'!B$3:D$18,2,FALSE)</f>
        <v>#N/A</v>
      </c>
      <c r="D162" s="179" t="e">
        <f>VLOOKUP(B162,'No Eliminar'!B$3:E$18,4,FALSE)</f>
        <v>#N/A</v>
      </c>
      <c r="E162" s="68"/>
      <c r="F162" s="149"/>
      <c r="G162" s="175"/>
      <c r="H162" s="187" t="s">
        <v>368</v>
      </c>
      <c r="I162" s="69"/>
      <c r="J162" s="88"/>
      <c r="K162" s="88"/>
      <c r="L162" s="68"/>
      <c r="M162" s="163"/>
      <c r="N162" s="89" t="str">
        <f t="shared" si="125"/>
        <v>;</v>
      </c>
      <c r="O162" s="90" t="str">
        <f t="shared" si="126"/>
        <v/>
      </c>
      <c r="P162" s="91"/>
      <c r="Q162" s="91"/>
      <c r="R162" s="91"/>
      <c r="S162" s="91"/>
      <c r="T162" s="91"/>
      <c r="U162" s="91"/>
      <c r="V162" s="91"/>
      <c r="W162" s="91"/>
      <c r="X162" s="91"/>
      <c r="Y162" s="91"/>
      <c r="Z162" s="91"/>
      <c r="AA162" s="91"/>
      <c r="AB162" s="91"/>
      <c r="AC162" s="91"/>
      <c r="AD162" s="91"/>
      <c r="AE162" s="91"/>
      <c r="AF162" s="91"/>
      <c r="AG162" s="91"/>
      <c r="AH162" s="91"/>
      <c r="AI162" s="62">
        <f t="shared" si="127"/>
        <v>0</v>
      </c>
      <c r="AJ162" s="81" t="str">
        <f t="shared" si="128"/>
        <v>Moderado</v>
      </c>
      <c r="AK162" s="80">
        <f t="shared" si="129"/>
        <v>0.6</v>
      </c>
      <c r="AL162" s="76" t="e">
        <f>IF(AND(N162&lt;&gt;"",AJ162&lt;&gt;""),VLOOKUP(N162&amp;AJ162,'No Eliminar'!$P$3:$Q$27,2,FALSE),"")</f>
        <v>#N/A</v>
      </c>
      <c r="AM162" s="140"/>
      <c r="AN162" s="171"/>
      <c r="AO162" s="171"/>
      <c r="AP162" s="95" t="str">
        <f t="shared" si="130"/>
        <v>Impacto</v>
      </c>
      <c r="AQ162" s="96"/>
      <c r="AR162" s="146" t="str">
        <f t="shared" si="131"/>
        <v/>
      </c>
      <c r="AS162" s="96"/>
      <c r="AT162" s="94" t="str">
        <f t="shared" si="132"/>
        <v/>
      </c>
      <c r="AU162" s="97" t="e">
        <f t="shared" si="133"/>
        <v>#VALUE!</v>
      </c>
      <c r="AV162" s="96"/>
      <c r="AW162" s="96"/>
      <c r="AX162" s="96"/>
      <c r="AY162" s="97" t="str">
        <f t="shared" si="134"/>
        <v/>
      </c>
      <c r="AZ162" s="98" t="str">
        <f t="shared" si="135"/>
        <v>Muy Alta</v>
      </c>
      <c r="BA162" s="97" t="e">
        <f t="shared" si="136"/>
        <v>#VALUE!</v>
      </c>
      <c r="BB162" s="98" t="e">
        <f t="shared" si="137"/>
        <v>#VALUE!</v>
      </c>
      <c r="BC162" s="74" t="e">
        <f>IF(AND(AZ162&lt;&gt;"",BB162&lt;&gt;""),VLOOKUP(AZ162&amp;BB162,'No Eliminar'!$P$3:$Q$27,2,FALSE),"")</f>
        <v>#VALUE!</v>
      </c>
      <c r="BD162" s="96"/>
      <c r="BE162" s="171"/>
      <c r="BF162" s="171"/>
      <c r="BG162" s="171"/>
      <c r="BH162" s="171"/>
      <c r="BI162" s="171"/>
      <c r="BJ162" s="176"/>
    </row>
    <row r="163" spans="2:62" ht="86.25" thickBot="1" x14ac:dyDescent="0.35">
      <c r="B163" s="68"/>
      <c r="C163" s="179" t="e">
        <f>VLOOKUP(B163,'No Eliminar'!B$3:D$18,2,FALSE)</f>
        <v>#N/A</v>
      </c>
      <c r="D163" s="179" t="e">
        <f>VLOOKUP(B163,'No Eliminar'!B$3:E$18,4,FALSE)</f>
        <v>#N/A</v>
      </c>
      <c r="E163" s="68"/>
      <c r="F163" s="149"/>
      <c r="G163" s="175"/>
      <c r="H163" s="187" t="s">
        <v>368</v>
      </c>
      <c r="I163" s="69"/>
      <c r="J163" s="88"/>
      <c r="K163" s="88"/>
      <c r="L163" s="68"/>
      <c r="M163" s="163"/>
      <c r="N163" s="89" t="str">
        <f t="shared" si="125"/>
        <v>;</v>
      </c>
      <c r="O163" s="90" t="str">
        <f t="shared" si="126"/>
        <v/>
      </c>
      <c r="P163" s="91"/>
      <c r="Q163" s="91"/>
      <c r="R163" s="91"/>
      <c r="S163" s="91"/>
      <c r="T163" s="91"/>
      <c r="U163" s="91"/>
      <c r="V163" s="91"/>
      <c r="W163" s="91"/>
      <c r="X163" s="91"/>
      <c r="Y163" s="91"/>
      <c r="Z163" s="91"/>
      <c r="AA163" s="91"/>
      <c r="AB163" s="91"/>
      <c r="AC163" s="91"/>
      <c r="AD163" s="91"/>
      <c r="AE163" s="91"/>
      <c r="AF163" s="91"/>
      <c r="AG163" s="91"/>
      <c r="AH163" s="91"/>
      <c r="AI163" s="62">
        <f t="shared" si="127"/>
        <v>0</v>
      </c>
      <c r="AJ163" s="81" t="str">
        <f t="shared" si="128"/>
        <v>Moderado</v>
      </c>
      <c r="AK163" s="80">
        <f t="shared" si="129"/>
        <v>0.6</v>
      </c>
      <c r="AL163" s="76" t="e">
        <f>IF(AND(N163&lt;&gt;"",AJ163&lt;&gt;""),VLOOKUP(N163&amp;AJ163,'No Eliminar'!$P$3:$Q$27,2,FALSE),"")</f>
        <v>#N/A</v>
      </c>
      <c r="AM163" s="140"/>
      <c r="AN163" s="171"/>
      <c r="AO163" s="171"/>
      <c r="AP163" s="95" t="str">
        <f t="shared" si="130"/>
        <v>Impacto</v>
      </c>
      <c r="AQ163" s="96"/>
      <c r="AR163" s="146" t="str">
        <f t="shared" si="131"/>
        <v/>
      </c>
      <c r="AS163" s="96"/>
      <c r="AT163" s="94" t="str">
        <f t="shared" si="132"/>
        <v/>
      </c>
      <c r="AU163" s="97" t="e">
        <f t="shared" si="133"/>
        <v>#VALUE!</v>
      </c>
      <c r="AV163" s="96"/>
      <c r="AW163" s="96"/>
      <c r="AX163" s="96"/>
      <c r="AY163" s="97" t="str">
        <f t="shared" si="134"/>
        <v/>
      </c>
      <c r="AZ163" s="98" t="str">
        <f t="shared" si="135"/>
        <v>Muy Alta</v>
      </c>
      <c r="BA163" s="97" t="e">
        <f t="shared" si="136"/>
        <v>#VALUE!</v>
      </c>
      <c r="BB163" s="98" t="e">
        <f t="shared" si="137"/>
        <v>#VALUE!</v>
      </c>
      <c r="BC163" s="74" t="e">
        <f>IF(AND(AZ163&lt;&gt;"",BB163&lt;&gt;""),VLOOKUP(AZ163&amp;BB163,'No Eliminar'!$P$3:$Q$27,2,FALSE),"")</f>
        <v>#VALUE!</v>
      </c>
      <c r="BD163" s="96"/>
      <c r="BE163" s="171"/>
      <c r="BF163" s="171"/>
      <c r="BG163" s="171"/>
      <c r="BH163" s="171"/>
      <c r="BI163" s="171"/>
      <c r="BJ163" s="176"/>
    </row>
    <row r="164" spans="2:62" ht="86.25" thickBot="1" x14ac:dyDescent="0.35">
      <c r="B164" s="68"/>
      <c r="C164" s="179" t="e">
        <f>VLOOKUP(B164,'No Eliminar'!B$3:D$18,2,FALSE)</f>
        <v>#N/A</v>
      </c>
      <c r="D164" s="179" t="e">
        <f>VLOOKUP(B164,'No Eliminar'!B$3:E$18,4,FALSE)</f>
        <v>#N/A</v>
      </c>
      <c r="E164" s="68"/>
      <c r="F164" s="149"/>
      <c r="G164" s="175"/>
      <c r="H164" s="187" t="s">
        <v>368</v>
      </c>
      <c r="I164" s="69"/>
      <c r="J164" s="88"/>
      <c r="K164" s="88"/>
      <c r="L164" s="68"/>
      <c r="M164" s="163"/>
      <c r="N164" s="89" t="str">
        <f t="shared" si="125"/>
        <v>;</v>
      </c>
      <c r="O164" s="90" t="str">
        <f t="shared" si="126"/>
        <v/>
      </c>
      <c r="P164" s="91"/>
      <c r="Q164" s="91"/>
      <c r="R164" s="91"/>
      <c r="S164" s="91"/>
      <c r="T164" s="91"/>
      <c r="U164" s="91"/>
      <c r="V164" s="91"/>
      <c r="W164" s="91"/>
      <c r="X164" s="91"/>
      <c r="Y164" s="91"/>
      <c r="Z164" s="91"/>
      <c r="AA164" s="91"/>
      <c r="AB164" s="91"/>
      <c r="AC164" s="91"/>
      <c r="AD164" s="91"/>
      <c r="AE164" s="91"/>
      <c r="AF164" s="91"/>
      <c r="AG164" s="91"/>
      <c r="AH164" s="91"/>
      <c r="AI164" s="62">
        <f t="shared" si="127"/>
        <v>0</v>
      </c>
      <c r="AJ164" s="81" t="str">
        <f t="shared" si="128"/>
        <v>Moderado</v>
      </c>
      <c r="AK164" s="80">
        <f t="shared" si="129"/>
        <v>0.6</v>
      </c>
      <c r="AL164" s="76" t="e">
        <f>IF(AND(N164&lt;&gt;"",AJ164&lt;&gt;""),VLOOKUP(N164&amp;AJ164,'No Eliminar'!$P$3:$Q$27,2,FALSE),"")</f>
        <v>#N/A</v>
      </c>
      <c r="AM164" s="140"/>
      <c r="AN164" s="171"/>
      <c r="AO164" s="171"/>
      <c r="AP164" s="95" t="str">
        <f t="shared" si="130"/>
        <v>Impacto</v>
      </c>
      <c r="AQ164" s="96"/>
      <c r="AR164" s="146" t="str">
        <f t="shared" si="131"/>
        <v/>
      </c>
      <c r="AS164" s="96"/>
      <c r="AT164" s="94" t="str">
        <f t="shared" si="132"/>
        <v/>
      </c>
      <c r="AU164" s="97" t="e">
        <f t="shared" si="133"/>
        <v>#VALUE!</v>
      </c>
      <c r="AV164" s="96"/>
      <c r="AW164" s="96"/>
      <c r="AX164" s="96"/>
      <c r="AY164" s="97" t="str">
        <f t="shared" si="134"/>
        <v/>
      </c>
      <c r="AZ164" s="98" t="str">
        <f t="shared" si="135"/>
        <v>Muy Alta</v>
      </c>
      <c r="BA164" s="97" t="e">
        <f t="shared" si="136"/>
        <v>#VALUE!</v>
      </c>
      <c r="BB164" s="98" t="e">
        <f t="shared" si="137"/>
        <v>#VALUE!</v>
      </c>
      <c r="BC164" s="74" t="e">
        <f>IF(AND(AZ164&lt;&gt;"",BB164&lt;&gt;""),VLOOKUP(AZ164&amp;BB164,'No Eliminar'!$P$3:$Q$27,2,FALSE),"")</f>
        <v>#VALUE!</v>
      </c>
      <c r="BD164" s="96"/>
      <c r="BE164" s="171"/>
      <c r="BF164" s="171"/>
      <c r="BG164" s="171"/>
      <c r="BH164" s="171"/>
      <c r="BI164" s="171"/>
      <c r="BJ164" s="176"/>
    </row>
    <row r="165" spans="2:62" ht="86.25" thickBot="1" x14ac:dyDescent="0.35">
      <c r="B165" s="68"/>
      <c r="C165" s="179" t="e">
        <f>VLOOKUP(B165,'No Eliminar'!B$3:D$18,2,FALSE)</f>
        <v>#N/A</v>
      </c>
      <c r="D165" s="179" t="e">
        <f>VLOOKUP(B165,'No Eliminar'!B$3:E$18,4,FALSE)</f>
        <v>#N/A</v>
      </c>
      <c r="E165" s="68"/>
      <c r="F165" s="149"/>
      <c r="G165" s="175"/>
      <c r="H165" s="187" t="s">
        <v>368</v>
      </c>
      <c r="I165" s="69"/>
      <c r="J165" s="88"/>
      <c r="K165" s="88"/>
      <c r="L165" s="68"/>
      <c r="M165" s="163"/>
      <c r="N165" s="89" t="str">
        <f t="shared" si="125"/>
        <v>;</v>
      </c>
      <c r="O165" s="90" t="str">
        <f t="shared" si="126"/>
        <v/>
      </c>
      <c r="P165" s="91"/>
      <c r="Q165" s="91"/>
      <c r="R165" s="91"/>
      <c r="S165" s="91"/>
      <c r="T165" s="91"/>
      <c r="U165" s="91"/>
      <c r="V165" s="91"/>
      <c r="W165" s="91"/>
      <c r="X165" s="91"/>
      <c r="Y165" s="91"/>
      <c r="Z165" s="91"/>
      <c r="AA165" s="91"/>
      <c r="AB165" s="91"/>
      <c r="AC165" s="91"/>
      <c r="AD165" s="91"/>
      <c r="AE165" s="91"/>
      <c r="AF165" s="91"/>
      <c r="AG165" s="91"/>
      <c r="AH165" s="91"/>
      <c r="AI165" s="62">
        <f t="shared" si="127"/>
        <v>0</v>
      </c>
      <c r="AJ165" s="81" t="str">
        <f t="shared" si="128"/>
        <v>Moderado</v>
      </c>
      <c r="AK165" s="80">
        <f t="shared" si="129"/>
        <v>0.6</v>
      </c>
      <c r="AL165" s="76" t="e">
        <f>IF(AND(N165&lt;&gt;"",AJ165&lt;&gt;""),VLOOKUP(N165&amp;AJ165,'No Eliminar'!$P$3:$Q$27,2,FALSE),"")</f>
        <v>#N/A</v>
      </c>
      <c r="AM165" s="140"/>
      <c r="AN165" s="171"/>
      <c r="AO165" s="171"/>
      <c r="AP165" s="95" t="str">
        <f t="shared" si="130"/>
        <v>Impacto</v>
      </c>
      <c r="AQ165" s="96"/>
      <c r="AR165" s="146" t="str">
        <f t="shared" si="131"/>
        <v/>
      </c>
      <c r="AS165" s="96"/>
      <c r="AT165" s="94" t="str">
        <f t="shared" si="132"/>
        <v/>
      </c>
      <c r="AU165" s="97" t="e">
        <f t="shared" si="133"/>
        <v>#VALUE!</v>
      </c>
      <c r="AV165" s="96"/>
      <c r="AW165" s="96"/>
      <c r="AX165" s="96"/>
      <c r="AY165" s="97" t="str">
        <f t="shared" si="134"/>
        <v/>
      </c>
      <c r="AZ165" s="98" t="str">
        <f t="shared" si="135"/>
        <v>Muy Alta</v>
      </c>
      <c r="BA165" s="97" t="e">
        <f t="shared" si="136"/>
        <v>#VALUE!</v>
      </c>
      <c r="BB165" s="98" t="e">
        <f t="shared" si="137"/>
        <v>#VALUE!</v>
      </c>
      <c r="BC165" s="74" t="e">
        <f>IF(AND(AZ165&lt;&gt;"",BB165&lt;&gt;""),VLOOKUP(AZ165&amp;BB165,'No Eliminar'!$P$3:$Q$27,2,FALSE),"")</f>
        <v>#VALUE!</v>
      </c>
      <c r="BD165" s="96"/>
      <c r="BE165" s="171"/>
      <c r="BF165" s="171"/>
      <c r="BG165" s="171"/>
      <c r="BH165" s="171"/>
      <c r="BI165" s="171"/>
      <c r="BJ165" s="176"/>
    </row>
    <row r="166" spans="2:62" ht="86.25" thickBot="1" x14ac:dyDescent="0.35">
      <c r="B166" s="68"/>
      <c r="C166" s="179" t="e">
        <f>VLOOKUP(B166,'No Eliminar'!B$3:D$18,2,FALSE)</f>
        <v>#N/A</v>
      </c>
      <c r="D166" s="179" t="e">
        <f>VLOOKUP(B166,'No Eliminar'!B$3:E$18,4,FALSE)</f>
        <v>#N/A</v>
      </c>
      <c r="E166" s="68"/>
      <c r="F166" s="149"/>
      <c r="G166" s="175"/>
      <c r="H166" s="187" t="s">
        <v>368</v>
      </c>
      <c r="I166" s="69"/>
      <c r="J166" s="88"/>
      <c r="K166" s="88"/>
      <c r="L166" s="68"/>
      <c r="M166" s="163"/>
      <c r="N166" s="89" t="str">
        <f t="shared" si="125"/>
        <v>;</v>
      </c>
      <c r="O166" s="90" t="str">
        <f t="shared" si="126"/>
        <v/>
      </c>
      <c r="P166" s="91"/>
      <c r="Q166" s="91"/>
      <c r="R166" s="91"/>
      <c r="S166" s="91"/>
      <c r="T166" s="91"/>
      <c r="U166" s="91"/>
      <c r="V166" s="91"/>
      <c r="W166" s="91"/>
      <c r="X166" s="91"/>
      <c r="Y166" s="91"/>
      <c r="Z166" s="91"/>
      <c r="AA166" s="91"/>
      <c r="AB166" s="91"/>
      <c r="AC166" s="91"/>
      <c r="AD166" s="91"/>
      <c r="AE166" s="91"/>
      <c r="AF166" s="91"/>
      <c r="AG166" s="91"/>
      <c r="AH166" s="91"/>
      <c r="AI166" s="62">
        <f t="shared" si="127"/>
        <v>0</v>
      </c>
      <c r="AJ166" s="81" t="str">
        <f t="shared" si="128"/>
        <v>Moderado</v>
      </c>
      <c r="AK166" s="80">
        <f t="shared" si="129"/>
        <v>0.6</v>
      </c>
      <c r="AL166" s="76" t="e">
        <f>IF(AND(N166&lt;&gt;"",AJ166&lt;&gt;""),VLOOKUP(N166&amp;AJ166,'No Eliminar'!$P$3:$Q$27,2,FALSE),"")</f>
        <v>#N/A</v>
      </c>
      <c r="AM166" s="140"/>
      <c r="AN166" s="171"/>
      <c r="AO166" s="171"/>
      <c r="AP166" s="95" t="str">
        <f t="shared" si="130"/>
        <v>Impacto</v>
      </c>
      <c r="AQ166" s="96"/>
      <c r="AR166" s="146" t="str">
        <f t="shared" si="131"/>
        <v/>
      </c>
      <c r="AS166" s="96"/>
      <c r="AT166" s="94" t="str">
        <f t="shared" si="132"/>
        <v/>
      </c>
      <c r="AU166" s="97" t="e">
        <f t="shared" si="133"/>
        <v>#VALUE!</v>
      </c>
      <c r="AV166" s="96"/>
      <c r="AW166" s="96"/>
      <c r="AX166" s="96"/>
      <c r="AY166" s="97" t="str">
        <f t="shared" si="134"/>
        <v/>
      </c>
      <c r="AZ166" s="98" t="str">
        <f t="shared" si="135"/>
        <v>Muy Alta</v>
      </c>
      <c r="BA166" s="97" t="e">
        <f t="shared" si="136"/>
        <v>#VALUE!</v>
      </c>
      <c r="BB166" s="98" t="e">
        <f t="shared" si="137"/>
        <v>#VALUE!</v>
      </c>
      <c r="BC166" s="74" t="e">
        <f>IF(AND(AZ166&lt;&gt;"",BB166&lt;&gt;""),VLOOKUP(AZ166&amp;BB166,'No Eliminar'!$P$3:$Q$27,2,FALSE),"")</f>
        <v>#VALUE!</v>
      </c>
      <c r="BD166" s="96"/>
      <c r="BE166" s="171"/>
      <c r="BF166" s="171"/>
      <c r="BG166" s="171"/>
      <c r="BH166" s="171"/>
      <c r="BI166" s="171"/>
      <c r="BJ166" s="176"/>
    </row>
    <row r="167" spans="2:62" ht="86.25" thickBot="1" x14ac:dyDescent="0.35">
      <c r="B167" s="68"/>
      <c r="C167" s="179" t="e">
        <f>VLOOKUP(B167,'No Eliminar'!B$3:D$18,2,FALSE)</f>
        <v>#N/A</v>
      </c>
      <c r="D167" s="179" t="e">
        <f>VLOOKUP(B167,'No Eliminar'!B$3:E$18,4,FALSE)</f>
        <v>#N/A</v>
      </c>
      <c r="E167" s="68"/>
      <c r="F167" s="149"/>
      <c r="G167" s="175"/>
      <c r="H167" s="187" t="s">
        <v>368</v>
      </c>
      <c r="I167" s="69"/>
      <c r="J167" s="88"/>
      <c r="K167" s="88"/>
      <c r="L167" s="68"/>
      <c r="M167" s="163"/>
      <c r="N167" s="89" t="str">
        <f t="shared" si="125"/>
        <v>;</v>
      </c>
      <c r="O167" s="90" t="str">
        <f t="shared" si="126"/>
        <v/>
      </c>
      <c r="P167" s="91"/>
      <c r="Q167" s="91"/>
      <c r="R167" s="91"/>
      <c r="S167" s="91"/>
      <c r="T167" s="91"/>
      <c r="U167" s="91"/>
      <c r="V167" s="91"/>
      <c r="W167" s="91"/>
      <c r="X167" s="91"/>
      <c r="Y167" s="91"/>
      <c r="Z167" s="91"/>
      <c r="AA167" s="91"/>
      <c r="AB167" s="91"/>
      <c r="AC167" s="91"/>
      <c r="AD167" s="91"/>
      <c r="AE167" s="91"/>
      <c r="AF167" s="91"/>
      <c r="AG167" s="91"/>
      <c r="AH167" s="91"/>
      <c r="AI167" s="62">
        <f t="shared" si="127"/>
        <v>0</v>
      </c>
      <c r="AJ167" s="81" t="str">
        <f t="shared" si="128"/>
        <v>Moderado</v>
      </c>
      <c r="AK167" s="80">
        <f t="shared" si="129"/>
        <v>0.6</v>
      </c>
      <c r="AL167" s="76" t="e">
        <f>IF(AND(N167&lt;&gt;"",AJ167&lt;&gt;""),VLOOKUP(N167&amp;AJ167,'No Eliminar'!$P$3:$Q$27,2,FALSE),"")</f>
        <v>#N/A</v>
      </c>
      <c r="AM167" s="140"/>
      <c r="AN167" s="171"/>
      <c r="AO167" s="171"/>
      <c r="AP167" s="95" t="str">
        <f t="shared" si="130"/>
        <v>Impacto</v>
      </c>
      <c r="AQ167" s="96"/>
      <c r="AR167" s="146" t="str">
        <f t="shared" si="131"/>
        <v/>
      </c>
      <c r="AS167" s="96"/>
      <c r="AT167" s="94" t="str">
        <f t="shared" si="132"/>
        <v/>
      </c>
      <c r="AU167" s="97" t="e">
        <f t="shared" si="133"/>
        <v>#VALUE!</v>
      </c>
      <c r="AV167" s="96"/>
      <c r="AW167" s="96"/>
      <c r="AX167" s="96"/>
      <c r="AY167" s="97" t="str">
        <f t="shared" si="134"/>
        <v/>
      </c>
      <c r="AZ167" s="98" t="str">
        <f t="shared" si="135"/>
        <v>Muy Alta</v>
      </c>
      <c r="BA167" s="97" t="e">
        <f t="shared" si="136"/>
        <v>#VALUE!</v>
      </c>
      <c r="BB167" s="98" t="e">
        <f t="shared" si="137"/>
        <v>#VALUE!</v>
      </c>
      <c r="BC167" s="74" t="e">
        <f>IF(AND(AZ167&lt;&gt;"",BB167&lt;&gt;""),VLOOKUP(AZ167&amp;BB167,'No Eliminar'!$P$3:$Q$27,2,FALSE),"")</f>
        <v>#VALUE!</v>
      </c>
      <c r="BD167" s="96"/>
      <c r="BE167" s="171"/>
      <c r="BF167" s="171"/>
      <c r="BG167" s="171"/>
      <c r="BH167" s="171"/>
      <c r="BI167" s="171"/>
      <c r="BJ167" s="176"/>
    </row>
    <row r="168" spans="2:62" ht="86.25" thickBot="1" x14ac:dyDescent="0.35">
      <c r="B168" s="68"/>
      <c r="C168" s="179" t="e">
        <f>VLOOKUP(B168,'No Eliminar'!B$3:D$18,2,FALSE)</f>
        <v>#N/A</v>
      </c>
      <c r="D168" s="179" t="e">
        <f>VLOOKUP(B168,'No Eliminar'!B$3:E$18,4,FALSE)</f>
        <v>#N/A</v>
      </c>
      <c r="E168" s="68"/>
      <c r="F168" s="149"/>
      <c r="G168" s="175"/>
      <c r="H168" s="187" t="s">
        <v>368</v>
      </c>
      <c r="I168" s="69"/>
      <c r="J168" s="88"/>
      <c r="K168" s="88"/>
      <c r="L168" s="68"/>
      <c r="M168" s="163"/>
      <c r="N168" s="89" t="str">
        <f t="shared" si="125"/>
        <v>;</v>
      </c>
      <c r="O168" s="90" t="str">
        <f t="shared" si="126"/>
        <v/>
      </c>
      <c r="P168" s="91"/>
      <c r="Q168" s="91"/>
      <c r="R168" s="91"/>
      <c r="S168" s="91"/>
      <c r="T168" s="91"/>
      <c r="U168" s="91"/>
      <c r="V168" s="91"/>
      <c r="W168" s="91"/>
      <c r="X168" s="91"/>
      <c r="Y168" s="91"/>
      <c r="Z168" s="91"/>
      <c r="AA168" s="91"/>
      <c r="AB168" s="91"/>
      <c r="AC168" s="91"/>
      <c r="AD168" s="91"/>
      <c r="AE168" s="91"/>
      <c r="AF168" s="91"/>
      <c r="AG168" s="91"/>
      <c r="AH168" s="91"/>
      <c r="AI168" s="62">
        <f t="shared" si="127"/>
        <v>0</v>
      </c>
      <c r="AJ168" s="81" t="str">
        <f t="shared" si="128"/>
        <v>Moderado</v>
      </c>
      <c r="AK168" s="80">
        <f t="shared" si="129"/>
        <v>0.6</v>
      </c>
      <c r="AL168" s="76" t="e">
        <f>IF(AND(N168&lt;&gt;"",AJ168&lt;&gt;""),VLOOKUP(N168&amp;AJ168,'No Eliminar'!$P$3:$Q$27,2,FALSE),"")</f>
        <v>#N/A</v>
      </c>
      <c r="AM168" s="140"/>
      <c r="AN168" s="171"/>
      <c r="AO168" s="171"/>
      <c r="AP168" s="95" t="str">
        <f t="shared" si="130"/>
        <v>Impacto</v>
      </c>
      <c r="AQ168" s="96"/>
      <c r="AR168" s="146" t="str">
        <f t="shared" si="131"/>
        <v/>
      </c>
      <c r="AS168" s="96"/>
      <c r="AT168" s="94" t="str">
        <f t="shared" si="132"/>
        <v/>
      </c>
      <c r="AU168" s="97" t="e">
        <f t="shared" si="133"/>
        <v>#VALUE!</v>
      </c>
      <c r="AV168" s="96"/>
      <c r="AW168" s="96"/>
      <c r="AX168" s="96"/>
      <c r="AY168" s="97" t="str">
        <f t="shared" si="134"/>
        <v/>
      </c>
      <c r="AZ168" s="98" t="str">
        <f t="shared" si="135"/>
        <v>Muy Alta</v>
      </c>
      <c r="BA168" s="97" t="e">
        <f t="shared" si="136"/>
        <v>#VALUE!</v>
      </c>
      <c r="BB168" s="98" t="e">
        <f t="shared" si="137"/>
        <v>#VALUE!</v>
      </c>
      <c r="BC168" s="74" t="e">
        <f>IF(AND(AZ168&lt;&gt;"",BB168&lt;&gt;""),VLOOKUP(AZ168&amp;BB168,'No Eliminar'!$P$3:$Q$27,2,FALSE),"")</f>
        <v>#VALUE!</v>
      </c>
      <c r="BD168" s="96"/>
      <c r="BE168" s="171"/>
      <c r="BF168" s="171"/>
      <c r="BG168" s="171"/>
      <c r="BH168" s="171"/>
      <c r="BI168" s="171"/>
      <c r="BJ168" s="176"/>
    </row>
    <row r="169" spans="2:62" ht="86.25" thickBot="1" x14ac:dyDescent="0.35">
      <c r="B169" s="68"/>
      <c r="C169" s="179" t="e">
        <f>VLOOKUP(B169,'No Eliminar'!B$3:D$18,2,FALSE)</f>
        <v>#N/A</v>
      </c>
      <c r="D169" s="179" t="e">
        <f>VLOOKUP(B169,'No Eliminar'!B$3:E$18,4,FALSE)</f>
        <v>#N/A</v>
      </c>
      <c r="E169" s="68"/>
      <c r="F169" s="149"/>
      <c r="G169" s="175"/>
      <c r="H169" s="187" t="s">
        <v>368</v>
      </c>
      <c r="I169" s="69"/>
      <c r="J169" s="88"/>
      <c r="K169" s="88"/>
      <c r="L169" s="68"/>
      <c r="M169" s="163"/>
      <c r="N169" s="89" t="str">
        <f t="shared" si="125"/>
        <v>;</v>
      </c>
      <c r="O169" s="90" t="str">
        <f t="shared" si="126"/>
        <v/>
      </c>
      <c r="P169" s="91"/>
      <c r="Q169" s="91"/>
      <c r="R169" s="91"/>
      <c r="S169" s="91"/>
      <c r="T169" s="91"/>
      <c r="U169" s="91"/>
      <c r="V169" s="91"/>
      <c r="W169" s="91"/>
      <c r="X169" s="91"/>
      <c r="Y169" s="91"/>
      <c r="Z169" s="91"/>
      <c r="AA169" s="91"/>
      <c r="AB169" s="91"/>
      <c r="AC169" s="91"/>
      <c r="AD169" s="91"/>
      <c r="AE169" s="91"/>
      <c r="AF169" s="91"/>
      <c r="AG169" s="91"/>
      <c r="AH169" s="91"/>
      <c r="AI169" s="62">
        <f t="shared" si="127"/>
        <v>0</v>
      </c>
      <c r="AJ169" s="81" t="str">
        <f t="shared" si="128"/>
        <v>Moderado</v>
      </c>
      <c r="AK169" s="80">
        <f t="shared" si="129"/>
        <v>0.6</v>
      </c>
      <c r="AL169" s="76" t="e">
        <f>IF(AND(N169&lt;&gt;"",AJ169&lt;&gt;""),VLOOKUP(N169&amp;AJ169,'No Eliminar'!$P$3:$Q$27,2,FALSE),"")</f>
        <v>#N/A</v>
      </c>
      <c r="AM169" s="140"/>
      <c r="AN169" s="171"/>
      <c r="AO169" s="171"/>
      <c r="AP169" s="95" t="str">
        <f t="shared" si="130"/>
        <v>Impacto</v>
      </c>
      <c r="AQ169" s="96"/>
      <c r="AR169" s="146" t="str">
        <f t="shared" si="131"/>
        <v/>
      </c>
      <c r="AS169" s="96"/>
      <c r="AT169" s="94" t="str">
        <f t="shared" si="132"/>
        <v/>
      </c>
      <c r="AU169" s="97" t="e">
        <f t="shared" si="133"/>
        <v>#VALUE!</v>
      </c>
      <c r="AV169" s="96"/>
      <c r="AW169" s="96"/>
      <c r="AX169" s="96"/>
      <c r="AY169" s="97" t="str">
        <f t="shared" si="134"/>
        <v/>
      </c>
      <c r="AZ169" s="98" t="str">
        <f t="shared" si="135"/>
        <v>Muy Alta</v>
      </c>
      <c r="BA169" s="97" t="e">
        <f t="shared" si="136"/>
        <v>#VALUE!</v>
      </c>
      <c r="BB169" s="98" t="e">
        <f t="shared" si="137"/>
        <v>#VALUE!</v>
      </c>
      <c r="BC169" s="74" t="e">
        <f>IF(AND(AZ169&lt;&gt;"",BB169&lt;&gt;""),VLOOKUP(AZ169&amp;BB169,'No Eliminar'!$P$3:$Q$27,2,FALSE),"")</f>
        <v>#VALUE!</v>
      </c>
      <c r="BD169" s="96"/>
      <c r="BE169" s="171"/>
      <c r="BF169" s="171"/>
      <c r="BG169" s="171"/>
      <c r="BH169" s="171"/>
      <c r="BI169" s="171"/>
      <c r="BJ169" s="176"/>
    </row>
    <row r="170" spans="2:62" ht="86.25" thickBot="1" x14ac:dyDescent="0.35">
      <c r="B170" s="68"/>
      <c r="C170" s="179" t="e">
        <f>VLOOKUP(B170,'No Eliminar'!B$3:D$18,2,FALSE)</f>
        <v>#N/A</v>
      </c>
      <c r="D170" s="179" t="e">
        <f>VLOOKUP(B170,'No Eliminar'!B$3:E$18,4,FALSE)</f>
        <v>#N/A</v>
      </c>
      <c r="E170" s="68"/>
      <c r="F170" s="149"/>
      <c r="G170" s="175"/>
      <c r="H170" s="187" t="s">
        <v>368</v>
      </c>
      <c r="I170" s="69"/>
      <c r="J170" s="88"/>
      <c r="K170" s="88"/>
      <c r="L170" s="68"/>
      <c r="M170" s="163"/>
      <c r="N170" s="89" t="str">
        <f t="shared" si="125"/>
        <v>;</v>
      </c>
      <c r="O170" s="90" t="str">
        <f t="shared" si="126"/>
        <v/>
      </c>
      <c r="P170" s="91"/>
      <c r="Q170" s="91"/>
      <c r="R170" s="91"/>
      <c r="S170" s="91"/>
      <c r="T170" s="91"/>
      <c r="U170" s="91"/>
      <c r="V170" s="91"/>
      <c r="W170" s="91"/>
      <c r="X170" s="91"/>
      <c r="Y170" s="91"/>
      <c r="Z170" s="91"/>
      <c r="AA170" s="91"/>
      <c r="AB170" s="91"/>
      <c r="AC170" s="91"/>
      <c r="AD170" s="91"/>
      <c r="AE170" s="91"/>
      <c r="AF170" s="91"/>
      <c r="AG170" s="91"/>
      <c r="AH170" s="91"/>
      <c r="AI170" s="62">
        <f t="shared" si="127"/>
        <v>0</v>
      </c>
      <c r="AJ170" s="81" t="str">
        <f t="shared" si="128"/>
        <v>Moderado</v>
      </c>
      <c r="AK170" s="80">
        <f t="shared" si="129"/>
        <v>0.6</v>
      </c>
      <c r="AL170" s="76" t="e">
        <f>IF(AND(N170&lt;&gt;"",AJ170&lt;&gt;""),VLOOKUP(N170&amp;AJ170,'No Eliminar'!$P$3:$Q$27,2,FALSE),"")</f>
        <v>#N/A</v>
      </c>
      <c r="AM170" s="140"/>
      <c r="AN170" s="171"/>
      <c r="AO170" s="171"/>
      <c r="AP170" s="95" t="str">
        <f t="shared" si="130"/>
        <v>Impacto</v>
      </c>
      <c r="AQ170" s="96"/>
      <c r="AR170" s="146" t="str">
        <f t="shared" si="131"/>
        <v/>
      </c>
      <c r="AS170" s="96"/>
      <c r="AT170" s="94" t="str">
        <f t="shared" si="132"/>
        <v/>
      </c>
      <c r="AU170" s="97" t="e">
        <f t="shared" si="133"/>
        <v>#VALUE!</v>
      </c>
      <c r="AV170" s="96"/>
      <c r="AW170" s="96"/>
      <c r="AX170" s="96"/>
      <c r="AY170" s="97" t="str">
        <f t="shared" si="134"/>
        <v/>
      </c>
      <c r="AZ170" s="98" t="str">
        <f t="shared" si="135"/>
        <v>Muy Alta</v>
      </c>
      <c r="BA170" s="97" t="e">
        <f t="shared" si="136"/>
        <v>#VALUE!</v>
      </c>
      <c r="BB170" s="98" t="e">
        <f t="shared" si="137"/>
        <v>#VALUE!</v>
      </c>
      <c r="BC170" s="74" t="e">
        <f>IF(AND(AZ170&lt;&gt;"",BB170&lt;&gt;""),VLOOKUP(AZ170&amp;BB170,'No Eliminar'!$P$3:$Q$27,2,FALSE),"")</f>
        <v>#VALUE!</v>
      </c>
      <c r="BD170" s="96"/>
      <c r="BE170" s="171"/>
      <c r="BF170" s="171"/>
      <c r="BG170" s="171"/>
      <c r="BH170" s="171"/>
      <c r="BI170" s="171"/>
      <c r="BJ170" s="176"/>
    </row>
    <row r="171" spans="2:62" ht="86.25" thickBot="1" x14ac:dyDescent="0.35">
      <c r="B171" s="68"/>
      <c r="C171" s="179" t="e">
        <f>VLOOKUP(B171,'No Eliminar'!B$3:D$18,2,FALSE)</f>
        <v>#N/A</v>
      </c>
      <c r="D171" s="179" t="e">
        <f>VLOOKUP(B171,'No Eliminar'!B$3:E$18,4,FALSE)</f>
        <v>#N/A</v>
      </c>
      <c r="E171" s="68"/>
      <c r="F171" s="149"/>
      <c r="G171" s="175"/>
      <c r="H171" s="187" t="s">
        <v>368</v>
      </c>
      <c r="I171" s="69"/>
      <c r="J171" s="88"/>
      <c r="K171" s="88"/>
      <c r="L171" s="68"/>
      <c r="M171" s="163"/>
      <c r="N171" s="89" t="str">
        <f t="shared" si="125"/>
        <v>;</v>
      </c>
      <c r="O171" s="90" t="str">
        <f t="shared" si="126"/>
        <v/>
      </c>
      <c r="P171" s="91"/>
      <c r="Q171" s="91"/>
      <c r="R171" s="91"/>
      <c r="S171" s="91"/>
      <c r="T171" s="91"/>
      <c r="U171" s="91"/>
      <c r="V171" s="91"/>
      <c r="W171" s="91"/>
      <c r="X171" s="91"/>
      <c r="Y171" s="91"/>
      <c r="Z171" s="91"/>
      <c r="AA171" s="91"/>
      <c r="AB171" s="91"/>
      <c r="AC171" s="91"/>
      <c r="AD171" s="91"/>
      <c r="AE171" s="91"/>
      <c r="AF171" s="91"/>
      <c r="AG171" s="91"/>
      <c r="AH171" s="91"/>
      <c r="AI171" s="62">
        <f t="shared" si="127"/>
        <v>0</v>
      </c>
      <c r="AJ171" s="81" t="str">
        <f t="shared" si="128"/>
        <v>Moderado</v>
      </c>
      <c r="AK171" s="80">
        <f t="shared" si="129"/>
        <v>0.6</v>
      </c>
      <c r="AL171" s="76" t="e">
        <f>IF(AND(N171&lt;&gt;"",AJ171&lt;&gt;""),VLOOKUP(N171&amp;AJ171,'No Eliminar'!$P$3:$Q$27,2,FALSE),"")</f>
        <v>#N/A</v>
      </c>
      <c r="AM171" s="140"/>
      <c r="AN171" s="171"/>
      <c r="AO171" s="171"/>
      <c r="AP171" s="95" t="str">
        <f t="shared" si="130"/>
        <v>Impacto</v>
      </c>
      <c r="AQ171" s="96"/>
      <c r="AR171" s="146" t="str">
        <f t="shared" si="131"/>
        <v/>
      </c>
      <c r="AS171" s="96"/>
      <c r="AT171" s="94" t="str">
        <f t="shared" si="132"/>
        <v/>
      </c>
      <c r="AU171" s="97" t="e">
        <f t="shared" si="133"/>
        <v>#VALUE!</v>
      </c>
      <c r="AV171" s="96"/>
      <c r="AW171" s="96"/>
      <c r="AX171" s="96"/>
      <c r="AY171" s="97" t="str">
        <f t="shared" si="134"/>
        <v/>
      </c>
      <c r="AZ171" s="98" t="str">
        <f t="shared" si="135"/>
        <v>Muy Alta</v>
      </c>
      <c r="BA171" s="97" t="e">
        <f t="shared" si="136"/>
        <v>#VALUE!</v>
      </c>
      <c r="BB171" s="98" t="e">
        <f t="shared" si="137"/>
        <v>#VALUE!</v>
      </c>
      <c r="BC171" s="74" t="e">
        <f>IF(AND(AZ171&lt;&gt;"",BB171&lt;&gt;""),VLOOKUP(AZ171&amp;BB171,'No Eliminar'!$P$3:$Q$27,2,FALSE),"")</f>
        <v>#VALUE!</v>
      </c>
      <c r="BD171" s="96"/>
      <c r="BE171" s="171"/>
      <c r="BF171" s="171"/>
      <c r="BG171" s="171"/>
      <c r="BH171" s="171"/>
      <c r="BI171" s="171"/>
      <c r="BJ171" s="176"/>
    </row>
    <row r="172" spans="2:62" ht="86.25" thickBot="1" x14ac:dyDescent="0.35">
      <c r="B172" s="68"/>
      <c r="C172" s="179" t="e">
        <f>VLOOKUP(B172,'No Eliminar'!B$3:D$18,2,FALSE)</f>
        <v>#N/A</v>
      </c>
      <c r="D172" s="179" t="e">
        <f>VLOOKUP(B172,'No Eliminar'!B$3:E$18,4,FALSE)</f>
        <v>#N/A</v>
      </c>
      <c r="E172" s="68"/>
      <c r="F172" s="149"/>
      <c r="G172" s="175"/>
      <c r="H172" s="187" t="s">
        <v>368</v>
      </c>
      <c r="I172" s="69"/>
      <c r="J172" s="88"/>
      <c r="K172" s="88"/>
      <c r="L172" s="68"/>
      <c r="M172" s="163"/>
      <c r="N172" s="89" t="str">
        <f t="shared" si="125"/>
        <v>;</v>
      </c>
      <c r="O172" s="90" t="str">
        <f t="shared" si="126"/>
        <v/>
      </c>
      <c r="P172" s="91"/>
      <c r="Q172" s="91"/>
      <c r="R172" s="91"/>
      <c r="S172" s="91"/>
      <c r="T172" s="91"/>
      <c r="U172" s="91"/>
      <c r="V172" s="91"/>
      <c r="W172" s="91"/>
      <c r="X172" s="91"/>
      <c r="Y172" s="91"/>
      <c r="Z172" s="91"/>
      <c r="AA172" s="91"/>
      <c r="AB172" s="91"/>
      <c r="AC172" s="91"/>
      <c r="AD172" s="91"/>
      <c r="AE172" s="91"/>
      <c r="AF172" s="91"/>
      <c r="AG172" s="91"/>
      <c r="AH172" s="91"/>
      <c r="AI172" s="62">
        <f t="shared" si="127"/>
        <v>0</v>
      </c>
      <c r="AJ172" s="81" t="str">
        <f t="shared" si="128"/>
        <v>Moderado</v>
      </c>
      <c r="AK172" s="80">
        <f t="shared" si="129"/>
        <v>0.6</v>
      </c>
      <c r="AL172" s="76" t="e">
        <f>IF(AND(N172&lt;&gt;"",AJ172&lt;&gt;""),VLOOKUP(N172&amp;AJ172,'No Eliminar'!$P$3:$Q$27,2,FALSE),"")</f>
        <v>#N/A</v>
      </c>
      <c r="AM172" s="140"/>
      <c r="AN172" s="171"/>
      <c r="AO172" s="171"/>
      <c r="AP172" s="95" t="str">
        <f t="shared" si="130"/>
        <v>Impacto</v>
      </c>
      <c r="AQ172" s="96"/>
      <c r="AR172" s="146" t="str">
        <f t="shared" si="131"/>
        <v/>
      </c>
      <c r="AS172" s="96"/>
      <c r="AT172" s="94" t="str">
        <f t="shared" si="132"/>
        <v/>
      </c>
      <c r="AU172" s="97" t="e">
        <f t="shared" si="133"/>
        <v>#VALUE!</v>
      </c>
      <c r="AV172" s="96"/>
      <c r="AW172" s="96"/>
      <c r="AX172" s="96"/>
      <c r="AY172" s="97" t="str">
        <f t="shared" si="134"/>
        <v/>
      </c>
      <c r="AZ172" s="98" t="str">
        <f t="shared" si="135"/>
        <v>Muy Alta</v>
      </c>
      <c r="BA172" s="97" t="e">
        <f t="shared" si="136"/>
        <v>#VALUE!</v>
      </c>
      <c r="BB172" s="98" t="e">
        <f t="shared" si="137"/>
        <v>#VALUE!</v>
      </c>
      <c r="BC172" s="74" t="e">
        <f>IF(AND(AZ172&lt;&gt;"",BB172&lt;&gt;""),VLOOKUP(AZ172&amp;BB172,'No Eliminar'!$P$3:$Q$27,2,FALSE),"")</f>
        <v>#VALUE!</v>
      </c>
      <c r="BD172" s="96"/>
      <c r="BE172" s="171"/>
      <c r="BF172" s="171"/>
      <c r="BG172" s="171"/>
      <c r="BH172" s="171"/>
      <c r="BI172" s="171"/>
      <c r="BJ172" s="176"/>
    </row>
    <row r="173" spans="2:62" ht="86.25" thickBot="1" x14ac:dyDescent="0.35">
      <c r="B173" s="68"/>
      <c r="C173" s="179" t="e">
        <f>VLOOKUP(B173,'No Eliminar'!B$3:D$18,2,FALSE)</f>
        <v>#N/A</v>
      </c>
      <c r="D173" s="179" t="e">
        <f>VLOOKUP(B173,'No Eliminar'!B$3:E$18,4,FALSE)</f>
        <v>#N/A</v>
      </c>
      <c r="E173" s="68"/>
      <c r="F173" s="149"/>
      <c r="G173" s="175"/>
      <c r="H173" s="187" t="s">
        <v>368</v>
      </c>
      <c r="I173" s="69"/>
      <c r="J173" s="88"/>
      <c r="K173" s="88"/>
      <c r="L173" s="68"/>
      <c r="M173" s="163"/>
      <c r="N173" s="89" t="str">
        <f t="shared" si="125"/>
        <v>;</v>
      </c>
      <c r="O173" s="90" t="str">
        <f t="shared" si="126"/>
        <v/>
      </c>
      <c r="P173" s="91"/>
      <c r="Q173" s="91"/>
      <c r="R173" s="91"/>
      <c r="S173" s="91"/>
      <c r="T173" s="91"/>
      <c r="U173" s="91"/>
      <c r="V173" s="91"/>
      <c r="W173" s="91"/>
      <c r="X173" s="91"/>
      <c r="Y173" s="91"/>
      <c r="Z173" s="91"/>
      <c r="AA173" s="91"/>
      <c r="AB173" s="91"/>
      <c r="AC173" s="91"/>
      <c r="AD173" s="91"/>
      <c r="AE173" s="91"/>
      <c r="AF173" s="91"/>
      <c r="AG173" s="91"/>
      <c r="AH173" s="91"/>
      <c r="AI173" s="62">
        <f t="shared" si="127"/>
        <v>0</v>
      </c>
      <c r="AJ173" s="81" t="str">
        <f t="shared" si="128"/>
        <v>Moderado</v>
      </c>
      <c r="AK173" s="80">
        <f t="shared" si="129"/>
        <v>0.6</v>
      </c>
      <c r="AL173" s="76" t="e">
        <f>IF(AND(N173&lt;&gt;"",AJ173&lt;&gt;""),VLOOKUP(N173&amp;AJ173,'No Eliminar'!$P$3:$Q$27,2,FALSE),"")</f>
        <v>#N/A</v>
      </c>
      <c r="AM173" s="140"/>
      <c r="AN173" s="171"/>
      <c r="AO173" s="171"/>
      <c r="AP173" s="95" t="str">
        <f t="shared" si="130"/>
        <v>Impacto</v>
      </c>
      <c r="AQ173" s="96"/>
      <c r="AR173" s="146" t="str">
        <f t="shared" si="131"/>
        <v/>
      </c>
      <c r="AS173" s="96"/>
      <c r="AT173" s="94" t="str">
        <f t="shared" si="132"/>
        <v/>
      </c>
      <c r="AU173" s="97" t="e">
        <f t="shared" si="133"/>
        <v>#VALUE!</v>
      </c>
      <c r="AV173" s="96"/>
      <c r="AW173" s="96"/>
      <c r="AX173" s="96"/>
      <c r="AY173" s="97" t="str">
        <f t="shared" si="134"/>
        <v/>
      </c>
      <c r="AZ173" s="98" t="str">
        <f t="shared" si="135"/>
        <v>Muy Alta</v>
      </c>
      <c r="BA173" s="97" t="e">
        <f t="shared" si="136"/>
        <v>#VALUE!</v>
      </c>
      <c r="BB173" s="98" t="e">
        <f t="shared" si="137"/>
        <v>#VALUE!</v>
      </c>
      <c r="BC173" s="74" t="e">
        <f>IF(AND(AZ173&lt;&gt;"",BB173&lt;&gt;""),VLOOKUP(AZ173&amp;BB173,'No Eliminar'!$P$3:$Q$27,2,FALSE),"")</f>
        <v>#VALUE!</v>
      </c>
      <c r="BD173" s="96"/>
      <c r="BE173" s="171"/>
      <c r="BF173" s="171"/>
      <c r="BG173" s="171"/>
      <c r="BH173" s="171"/>
      <c r="BI173" s="171"/>
      <c r="BJ173" s="176"/>
    </row>
    <row r="174" spans="2:62" ht="86.25" thickBot="1" x14ac:dyDescent="0.35">
      <c r="B174" s="68"/>
      <c r="C174" s="179" t="e">
        <f>VLOOKUP(B174,'No Eliminar'!B$3:D$18,2,FALSE)</f>
        <v>#N/A</v>
      </c>
      <c r="D174" s="179" t="e">
        <f>VLOOKUP(B174,'No Eliminar'!B$3:E$18,4,FALSE)</f>
        <v>#N/A</v>
      </c>
      <c r="E174" s="68"/>
      <c r="F174" s="149"/>
      <c r="G174" s="175"/>
      <c r="H174" s="187" t="s">
        <v>368</v>
      </c>
      <c r="I174" s="69"/>
      <c r="J174" s="88"/>
      <c r="K174" s="88"/>
      <c r="L174" s="68"/>
      <c r="M174" s="163"/>
      <c r="N174" s="89" t="str">
        <f t="shared" si="125"/>
        <v>;</v>
      </c>
      <c r="O174" s="90" t="str">
        <f t="shared" si="126"/>
        <v/>
      </c>
      <c r="P174" s="91"/>
      <c r="Q174" s="91"/>
      <c r="R174" s="91"/>
      <c r="S174" s="91"/>
      <c r="T174" s="91"/>
      <c r="U174" s="91"/>
      <c r="V174" s="91"/>
      <c r="W174" s="91"/>
      <c r="X174" s="91"/>
      <c r="Y174" s="91"/>
      <c r="Z174" s="91"/>
      <c r="AA174" s="91"/>
      <c r="AB174" s="91"/>
      <c r="AC174" s="91"/>
      <c r="AD174" s="91"/>
      <c r="AE174" s="91"/>
      <c r="AF174" s="91"/>
      <c r="AG174" s="91"/>
      <c r="AH174" s="91"/>
      <c r="AI174" s="62">
        <f t="shared" si="127"/>
        <v>0</v>
      </c>
      <c r="AJ174" s="81" t="str">
        <f t="shared" si="128"/>
        <v>Moderado</v>
      </c>
      <c r="AK174" s="80">
        <f t="shared" si="129"/>
        <v>0.6</v>
      </c>
      <c r="AL174" s="76" t="e">
        <f>IF(AND(N174&lt;&gt;"",AJ174&lt;&gt;""),VLOOKUP(N174&amp;AJ174,'No Eliminar'!$P$3:$Q$27,2,FALSE),"")</f>
        <v>#N/A</v>
      </c>
      <c r="AM174" s="140"/>
      <c r="AN174" s="171"/>
      <c r="AO174" s="171"/>
      <c r="AP174" s="95" t="str">
        <f t="shared" si="130"/>
        <v>Impacto</v>
      </c>
      <c r="AQ174" s="96"/>
      <c r="AR174" s="146" t="str">
        <f t="shared" si="131"/>
        <v/>
      </c>
      <c r="AS174" s="96"/>
      <c r="AT174" s="94" t="str">
        <f t="shared" si="132"/>
        <v/>
      </c>
      <c r="AU174" s="97" t="e">
        <f t="shared" si="133"/>
        <v>#VALUE!</v>
      </c>
      <c r="AV174" s="96"/>
      <c r="AW174" s="96"/>
      <c r="AX174" s="96"/>
      <c r="AY174" s="97" t="str">
        <f t="shared" si="134"/>
        <v/>
      </c>
      <c r="AZ174" s="98" t="str">
        <f t="shared" si="135"/>
        <v>Muy Alta</v>
      </c>
      <c r="BA174" s="97" t="e">
        <f t="shared" si="136"/>
        <v>#VALUE!</v>
      </c>
      <c r="BB174" s="98" t="e">
        <f t="shared" si="137"/>
        <v>#VALUE!</v>
      </c>
      <c r="BC174" s="74" t="e">
        <f>IF(AND(AZ174&lt;&gt;"",BB174&lt;&gt;""),VLOOKUP(AZ174&amp;BB174,'No Eliminar'!$P$3:$Q$27,2,FALSE),"")</f>
        <v>#VALUE!</v>
      </c>
      <c r="BD174" s="96"/>
      <c r="BE174" s="171"/>
      <c r="BF174" s="171"/>
      <c r="BG174" s="171"/>
      <c r="BH174" s="171"/>
      <c r="BI174" s="171"/>
      <c r="BJ174" s="176"/>
    </row>
    <row r="175" spans="2:62" ht="86.25" thickBot="1" x14ac:dyDescent="0.35">
      <c r="B175" s="68"/>
      <c r="C175" s="179" t="e">
        <f>VLOOKUP(B175,'No Eliminar'!B$3:D$18,2,FALSE)</f>
        <v>#N/A</v>
      </c>
      <c r="D175" s="179" t="e">
        <f>VLOOKUP(B175,'No Eliminar'!B$3:E$18,4,FALSE)</f>
        <v>#N/A</v>
      </c>
      <c r="E175" s="68"/>
      <c r="F175" s="149"/>
      <c r="G175" s="175"/>
      <c r="H175" s="187" t="s">
        <v>368</v>
      </c>
      <c r="I175" s="69"/>
      <c r="J175" s="88"/>
      <c r="K175" s="88"/>
      <c r="L175" s="68"/>
      <c r="M175" s="163"/>
      <c r="N175" s="89" t="str">
        <f t="shared" si="125"/>
        <v>;</v>
      </c>
      <c r="O175" s="90" t="str">
        <f t="shared" si="126"/>
        <v/>
      </c>
      <c r="P175" s="91"/>
      <c r="Q175" s="91"/>
      <c r="R175" s="91"/>
      <c r="S175" s="91"/>
      <c r="T175" s="91"/>
      <c r="U175" s="91"/>
      <c r="V175" s="91"/>
      <c r="W175" s="91"/>
      <c r="X175" s="91"/>
      <c r="Y175" s="91"/>
      <c r="Z175" s="91"/>
      <c r="AA175" s="91"/>
      <c r="AB175" s="91"/>
      <c r="AC175" s="91"/>
      <c r="AD175" s="91"/>
      <c r="AE175" s="91"/>
      <c r="AF175" s="91"/>
      <c r="AG175" s="91"/>
      <c r="AH175" s="91"/>
      <c r="AI175" s="62">
        <f t="shared" si="127"/>
        <v>0</v>
      </c>
      <c r="AJ175" s="81" t="str">
        <f t="shared" si="128"/>
        <v>Moderado</v>
      </c>
      <c r="AK175" s="80">
        <f t="shared" si="129"/>
        <v>0.6</v>
      </c>
      <c r="AL175" s="76" t="e">
        <f>IF(AND(N175&lt;&gt;"",AJ175&lt;&gt;""),VLOOKUP(N175&amp;AJ175,'No Eliminar'!$P$3:$Q$27,2,FALSE),"")</f>
        <v>#N/A</v>
      </c>
      <c r="AM175" s="140"/>
      <c r="AN175" s="171"/>
      <c r="AO175" s="171"/>
      <c r="AP175" s="95" t="str">
        <f t="shared" si="130"/>
        <v>Impacto</v>
      </c>
      <c r="AQ175" s="96"/>
      <c r="AR175" s="146" t="str">
        <f t="shared" si="131"/>
        <v/>
      </c>
      <c r="AS175" s="96"/>
      <c r="AT175" s="94" t="str">
        <f t="shared" si="132"/>
        <v/>
      </c>
      <c r="AU175" s="97" t="e">
        <f t="shared" si="133"/>
        <v>#VALUE!</v>
      </c>
      <c r="AV175" s="96"/>
      <c r="AW175" s="96"/>
      <c r="AX175" s="96"/>
      <c r="AY175" s="97" t="str">
        <f t="shared" si="134"/>
        <v/>
      </c>
      <c r="AZ175" s="98" t="str">
        <f t="shared" si="135"/>
        <v>Muy Alta</v>
      </c>
      <c r="BA175" s="97" t="e">
        <f t="shared" si="136"/>
        <v>#VALUE!</v>
      </c>
      <c r="BB175" s="98" t="e">
        <f t="shared" si="137"/>
        <v>#VALUE!</v>
      </c>
      <c r="BC175" s="74" t="e">
        <f>IF(AND(AZ175&lt;&gt;"",BB175&lt;&gt;""),VLOOKUP(AZ175&amp;BB175,'No Eliminar'!$P$3:$Q$27,2,FALSE),"")</f>
        <v>#VALUE!</v>
      </c>
      <c r="BD175" s="96"/>
      <c r="BE175" s="171"/>
      <c r="BF175" s="171"/>
      <c r="BG175" s="171"/>
      <c r="BH175" s="171"/>
      <c r="BI175" s="171"/>
      <c r="BJ175" s="176"/>
    </row>
    <row r="176" spans="2:62" ht="86.25" thickBot="1" x14ac:dyDescent="0.35">
      <c r="B176" s="68"/>
      <c r="C176" s="179" t="e">
        <f>VLOOKUP(B176,'No Eliminar'!B$3:D$18,2,FALSE)</f>
        <v>#N/A</v>
      </c>
      <c r="D176" s="179" t="e">
        <f>VLOOKUP(B176,'No Eliminar'!B$3:E$18,4,FALSE)</f>
        <v>#N/A</v>
      </c>
      <c r="E176" s="68"/>
      <c r="F176" s="149"/>
      <c r="G176" s="175"/>
      <c r="H176" s="187" t="s">
        <v>368</v>
      </c>
      <c r="I176" s="69"/>
      <c r="J176" s="88"/>
      <c r="K176" s="88"/>
      <c r="L176" s="68"/>
      <c r="M176" s="163"/>
      <c r="N176" s="89" t="str">
        <f t="shared" si="125"/>
        <v>;</v>
      </c>
      <c r="O176" s="90" t="str">
        <f t="shared" si="126"/>
        <v/>
      </c>
      <c r="P176" s="91"/>
      <c r="Q176" s="91"/>
      <c r="R176" s="91"/>
      <c r="S176" s="91"/>
      <c r="T176" s="91"/>
      <c r="U176" s="91"/>
      <c r="V176" s="91"/>
      <c r="W176" s="91"/>
      <c r="X176" s="91"/>
      <c r="Y176" s="91"/>
      <c r="Z176" s="91"/>
      <c r="AA176" s="91"/>
      <c r="AB176" s="91"/>
      <c r="AC176" s="91"/>
      <c r="AD176" s="91"/>
      <c r="AE176" s="91"/>
      <c r="AF176" s="91"/>
      <c r="AG176" s="91"/>
      <c r="AH176" s="91"/>
      <c r="AI176" s="62">
        <f t="shared" si="127"/>
        <v>0</v>
      </c>
      <c r="AJ176" s="81" t="str">
        <f t="shared" si="128"/>
        <v>Moderado</v>
      </c>
      <c r="AK176" s="80">
        <f t="shared" si="129"/>
        <v>0.6</v>
      </c>
      <c r="AL176" s="76" t="e">
        <f>IF(AND(N176&lt;&gt;"",AJ176&lt;&gt;""),VLOOKUP(N176&amp;AJ176,'No Eliminar'!$P$3:$Q$27,2,FALSE),"")</f>
        <v>#N/A</v>
      </c>
      <c r="AM176" s="140"/>
      <c r="AN176" s="171"/>
      <c r="AO176" s="171"/>
      <c r="AP176" s="95" t="str">
        <f t="shared" si="130"/>
        <v>Impacto</v>
      </c>
      <c r="AQ176" s="96"/>
      <c r="AR176" s="146" t="str">
        <f t="shared" si="131"/>
        <v/>
      </c>
      <c r="AS176" s="96"/>
      <c r="AT176" s="94" t="str">
        <f t="shared" si="132"/>
        <v/>
      </c>
      <c r="AU176" s="97" t="e">
        <f t="shared" si="133"/>
        <v>#VALUE!</v>
      </c>
      <c r="AV176" s="96"/>
      <c r="AW176" s="96"/>
      <c r="AX176" s="96"/>
      <c r="AY176" s="97" t="str">
        <f t="shared" si="134"/>
        <v/>
      </c>
      <c r="AZ176" s="98" t="str">
        <f t="shared" si="135"/>
        <v>Muy Alta</v>
      </c>
      <c r="BA176" s="97" t="e">
        <f t="shared" si="136"/>
        <v>#VALUE!</v>
      </c>
      <c r="BB176" s="98" t="e">
        <f t="shared" si="137"/>
        <v>#VALUE!</v>
      </c>
      <c r="BC176" s="74" t="e">
        <f>IF(AND(AZ176&lt;&gt;"",BB176&lt;&gt;""),VLOOKUP(AZ176&amp;BB176,'No Eliminar'!$P$3:$Q$27,2,FALSE),"")</f>
        <v>#VALUE!</v>
      </c>
      <c r="BD176" s="96"/>
      <c r="BE176" s="171"/>
      <c r="BF176" s="171"/>
      <c r="BG176" s="171"/>
      <c r="BH176" s="171"/>
      <c r="BI176" s="171"/>
      <c r="BJ176" s="176"/>
    </row>
    <row r="177" spans="2:62" ht="86.25" thickBot="1" x14ac:dyDescent="0.35">
      <c r="B177" s="68"/>
      <c r="C177" s="179" t="e">
        <f>VLOOKUP(B177,'No Eliminar'!B$3:D$18,2,FALSE)</f>
        <v>#N/A</v>
      </c>
      <c r="D177" s="179" t="e">
        <f>VLOOKUP(B177,'No Eliminar'!B$3:E$18,4,FALSE)</f>
        <v>#N/A</v>
      </c>
      <c r="E177" s="68"/>
      <c r="F177" s="149"/>
      <c r="G177" s="175"/>
      <c r="H177" s="187" t="s">
        <v>368</v>
      </c>
      <c r="I177" s="69"/>
      <c r="J177" s="88"/>
      <c r="K177" s="88"/>
      <c r="L177" s="68"/>
      <c r="M177" s="163"/>
      <c r="N177" s="89" t="str">
        <f t="shared" si="125"/>
        <v>;</v>
      </c>
      <c r="O177" s="90" t="str">
        <f t="shared" si="126"/>
        <v/>
      </c>
      <c r="P177" s="91"/>
      <c r="Q177" s="91"/>
      <c r="R177" s="91"/>
      <c r="S177" s="91"/>
      <c r="T177" s="91"/>
      <c r="U177" s="91"/>
      <c r="V177" s="91"/>
      <c r="W177" s="91"/>
      <c r="X177" s="91"/>
      <c r="Y177" s="91"/>
      <c r="Z177" s="91"/>
      <c r="AA177" s="91"/>
      <c r="AB177" s="91"/>
      <c r="AC177" s="91"/>
      <c r="AD177" s="91"/>
      <c r="AE177" s="91"/>
      <c r="AF177" s="91"/>
      <c r="AG177" s="91"/>
      <c r="AH177" s="91"/>
      <c r="AI177" s="62">
        <f t="shared" si="127"/>
        <v>0</v>
      </c>
      <c r="AJ177" s="81" t="str">
        <f t="shared" si="128"/>
        <v>Moderado</v>
      </c>
      <c r="AK177" s="80">
        <f t="shared" si="129"/>
        <v>0.6</v>
      </c>
      <c r="AL177" s="76" t="e">
        <f>IF(AND(N177&lt;&gt;"",AJ177&lt;&gt;""),VLOOKUP(N177&amp;AJ177,'No Eliminar'!$P$3:$Q$27,2,FALSE),"")</f>
        <v>#N/A</v>
      </c>
      <c r="AM177" s="140"/>
      <c r="AN177" s="171"/>
      <c r="AO177" s="171"/>
      <c r="AP177" s="95" t="str">
        <f t="shared" si="130"/>
        <v>Impacto</v>
      </c>
      <c r="AQ177" s="96"/>
      <c r="AR177" s="146" t="str">
        <f t="shared" si="131"/>
        <v/>
      </c>
      <c r="AS177" s="96"/>
      <c r="AT177" s="94" t="str">
        <f t="shared" si="132"/>
        <v/>
      </c>
      <c r="AU177" s="97" t="e">
        <f t="shared" si="133"/>
        <v>#VALUE!</v>
      </c>
      <c r="AV177" s="96"/>
      <c r="AW177" s="96"/>
      <c r="AX177" s="96"/>
      <c r="AY177" s="97" t="str">
        <f t="shared" si="134"/>
        <v/>
      </c>
      <c r="AZ177" s="98" t="str">
        <f t="shared" si="135"/>
        <v>Muy Alta</v>
      </c>
      <c r="BA177" s="97" t="e">
        <f t="shared" si="136"/>
        <v>#VALUE!</v>
      </c>
      <c r="BB177" s="98" t="e">
        <f t="shared" si="137"/>
        <v>#VALUE!</v>
      </c>
      <c r="BC177" s="74" t="e">
        <f>IF(AND(AZ177&lt;&gt;"",BB177&lt;&gt;""),VLOOKUP(AZ177&amp;BB177,'No Eliminar'!$P$3:$Q$27,2,FALSE),"")</f>
        <v>#VALUE!</v>
      </c>
      <c r="BD177" s="96"/>
      <c r="BE177" s="171"/>
      <c r="BF177" s="171"/>
      <c r="BG177" s="171"/>
      <c r="BH177" s="171"/>
      <c r="BI177" s="171"/>
      <c r="BJ177" s="176"/>
    </row>
    <row r="178" spans="2:62" ht="86.25" thickBot="1" x14ac:dyDescent="0.35">
      <c r="B178" s="68"/>
      <c r="C178" s="179" t="e">
        <f>VLOOKUP(B178,'No Eliminar'!B$3:D$18,2,FALSE)</f>
        <v>#N/A</v>
      </c>
      <c r="D178" s="179" t="e">
        <f>VLOOKUP(B178,'No Eliminar'!B$3:E$18,4,FALSE)</f>
        <v>#N/A</v>
      </c>
      <c r="E178" s="68"/>
      <c r="F178" s="149"/>
      <c r="G178" s="175"/>
      <c r="H178" s="187" t="s">
        <v>368</v>
      </c>
      <c r="I178" s="69"/>
      <c r="J178" s="88"/>
      <c r="K178" s="88"/>
      <c r="L178" s="68"/>
      <c r="M178" s="163"/>
      <c r="N178" s="89" t="str">
        <f t="shared" si="125"/>
        <v>;</v>
      </c>
      <c r="O178" s="90" t="str">
        <f t="shared" si="126"/>
        <v/>
      </c>
      <c r="P178" s="91"/>
      <c r="Q178" s="91"/>
      <c r="R178" s="91"/>
      <c r="S178" s="91"/>
      <c r="T178" s="91"/>
      <c r="U178" s="91"/>
      <c r="V178" s="91"/>
      <c r="W178" s="91"/>
      <c r="X178" s="91"/>
      <c r="Y178" s="91"/>
      <c r="Z178" s="91"/>
      <c r="AA178" s="91"/>
      <c r="AB178" s="91"/>
      <c r="AC178" s="91"/>
      <c r="AD178" s="91"/>
      <c r="AE178" s="91"/>
      <c r="AF178" s="91"/>
      <c r="AG178" s="91"/>
      <c r="AH178" s="91"/>
      <c r="AI178" s="62">
        <f t="shared" si="127"/>
        <v>0</v>
      </c>
      <c r="AJ178" s="81" t="str">
        <f t="shared" si="128"/>
        <v>Moderado</v>
      </c>
      <c r="AK178" s="80">
        <f t="shared" si="129"/>
        <v>0.6</v>
      </c>
      <c r="AL178" s="76" t="e">
        <f>IF(AND(N178&lt;&gt;"",AJ178&lt;&gt;""),VLOOKUP(N178&amp;AJ178,'No Eliminar'!$P$3:$Q$27,2,FALSE),"")</f>
        <v>#N/A</v>
      </c>
      <c r="AM178" s="140"/>
      <c r="AN178" s="171"/>
      <c r="AO178" s="171"/>
      <c r="AP178" s="95" t="str">
        <f t="shared" si="130"/>
        <v>Impacto</v>
      </c>
      <c r="AQ178" s="96"/>
      <c r="AR178" s="146" t="str">
        <f t="shared" si="131"/>
        <v/>
      </c>
      <c r="AS178" s="96"/>
      <c r="AT178" s="94" t="str">
        <f t="shared" si="132"/>
        <v/>
      </c>
      <c r="AU178" s="97" t="e">
        <f t="shared" si="133"/>
        <v>#VALUE!</v>
      </c>
      <c r="AV178" s="96"/>
      <c r="AW178" s="96"/>
      <c r="AX178" s="96"/>
      <c r="AY178" s="97" t="str">
        <f t="shared" si="134"/>
        <v/>
      </c>
      <c r="AZ178" s="98" t="str">
        <f t="shared" si="135"/>
        <v>Muy Alta</v>
      </c>
      <c r="BA178" s="97" t="e">
        <f t="shared" si="136"/>
        <v>#VALUE!</v>
      </c>
      <c r="BB178" s="98" t="e">
        <f t="shared" si="137"/>
        <v>#VALUE!</v>
      </c>
      <c r="BC178" s="74" t="e">
        <f>IF(AND(AZ178&lt;&gt;"",BB178&lt;&gt;""),VLOOKUP(AZ178&amp;BB178,'No Eliminar'!$P$3:$Q$27,2,FALSE),"")</f>
        <v>#VALUE!</v>
      </c>
      <c r="BD178" s="96"/>
      <c r="BE178" s="171"/>
      <c r="BF178" s="171"/>
      <c r="BG178" s="171"/>
      <c r="BH178" s="171"/>
      <c r="BI178" s="171"/>
      <c r="BJ178" s="176"/>
    </row>
    <row r="179" spans="2:62" ht="86.25" thickBot="1" x14ac:dyDescent="0.35">
      <c r="B179" s="68"/>
      <c r="C179" s="179" t="e">
        <f>VLOOKUP(B179,'No Eliminar'!B$3:D$18,2,FALSE)</f>
        <v>#N/A</v>
      </c>
      <c r="D179" s="179" t="e">
        <f>VLOOKUP(B179,'No Eliminar'!B$3:E$18,4,FALSE)</f>
        <v>#N/A</v>
      </c>
      <c r="E179" s="68"/>
      <c r="F179" s="149"/>
      <c r="G179" s="175"/>
      <c r="H179" s="187" t="s">
        <v>368</v>
      </c>
      <c r="I179" s="69"/>
      <c r="J179" s="88"/>
      <c r="K179" s="88"/>
      <c r="L179" s="68"/>
      <c r="M179" s="163"/>
      <c r="N179" s="89" t="str">
        <f t="shared" si="125"/>
        <v>;</v>
      </c>
      <c r="O179" s="90" t="str">
        <f t="shared" si="126"/>
        <v/>
      </c>
      <c r="P179" s="91"/>
      <c r="Q179" s="91"/>
      <c r="R179" s="91"/>
      <c r="S179" s="91"/>
      <c r="T179" s="91"/>
      <c r="U179" s="91"/>
      <c r="V179" s="91"/>
      <c r="W179" s="91"/>
      <c r="X179" s="91"/>
      <c r="Y179" s="91"/>
      <c r="Z179" s="91"/>
      <c r="AA179" s="91"/>
      <c r="AB179" s="91"/>
      <c r="AC179" s="91"/>
      <c r="AD179" s="91"/>
      <c r="AE179" s="91"/>
      <c r="AF179" s="91"/>
      <c r="AG179" s="91"/>
      <c r="AH179" s="91"/>
      <c r="AI179" s="62">
        <f t="shared" si="127"/>
        <v>0</v>
      </c>
      <c r="AJ179" s="81" t="str">
        <f t="shared" si="128"/>
        <v>Moderado</v>
      </c>
      <c r="AK179" s="80">
        <f t="shared" si="129"/>
        <v>0.6</v>
      </c>
      <c r="AL179" s="76" t="e">
        <f>IF(AND(N179&lt;&gt;"",AJ179&lt;&gt;""),VLOOKUP(N179&amp;AJ179,'No Eliminar'!$P$3:$Q$27,2,FALSE),"")</f>
        <v>#N/A</v>
      </c>
      <c r="AM179" s="140"/>
      <c r="AN179" s="171"/>
      <c r="AO179" s="171"/>
      <c r="AP179" s="95" t="str">
        <f t="shared" si="130"/>
        <v>Impacto</v>
      </c>
      <c r="AQ179" s="96"/>
      <c r="AR179" s="146" t="str">
        <f t="shared" si="131"/>
        <v/>
      </c>
      <c r="AS179" s="96"/>
      <c r="AT179" s="94" t="str">
        <f t="shared" si="132"/>
        <v/>
      </c>
      <c r="AU179" s="97" t="e">
        <f t="shared" si="133"/>
        <v>#VALUE!</v>
      </c>
      <c r="AV179" s="96"/>
      <c r="AW179" s="96"/>
      <c r="AX179" s="96"/>
      <c r="AY179" s="97" t="str">
        <f t="shared" si="134"/>
        <v/>
      </c>
      <c r="AZ179" s="98" t="str">
        <f t="shared" si="135"/>
        <v>Muy Alta</v>
      </c>
      <c r="BA179" s="97" t="e">
        <f t="shared" si="136"/>
        <v>#VALUE!</v>
      </c>
      <c r="BB179" s="98" t="e">
        <f t="shared" si="137"/>
        <v>#VALUE!</v>
      </c>
      <c r="BC179" s="74" t="e">
        <f>IF(AND(AZ179&lt;&gt;"",BB179&lt;&gt;""),VLOOKUP(AZ179&amp;BB179,'No Eliminar'!$P$3:$Q$27,2,FALSE),"")</f>
        <v>#VALUE!</v>
      </c>
      <c r="BD179" s="96"/>
      <c r="BE179" s="171"/>
      <c r="BF179" s="171"/>
      <c r="BG179" s="171"/>
      <c r="BH179" s="171"/>
      <c r="BI179" s="171"/>
      <c r="BJ179" s="176"/>
    </row>
    <row r="180" spans="2:62" ht="86.25" thickBot="1" x14ac:dyDescent="0.35">
      <c r="B180" s="68"/>
      <c r="C180" s="179" t="e">
        <f>VLOOKUP(B180,'No Eliminar'!B$3:D$18,2,FALSE)</f>
        <v>#N/A</v>
      </c>
      <c r="D180" s="179" t="e">
        <f>VLOOKUP(B180,'No Eliminar'!B$3:E$18,4,FALSE)</f>
        <v>#N/A</v>
      </c>
      <c r="E180" s="68"/>
      <c r="F180" s="149"/>
      <c r="G180" s="175"/>
      <c r="H180" s="187" t="s">
        <v>368</v>
      </c>
      <c r="I180" s="69"/>
      <c r="J180" s="88"/>
      <c r="K180" s="88"/>
      <c r="L180" s="68"/>
      <c r="M180" s="163"/>
      <c r="N180" s="89" t="str">
        <f t="shared" si="125"/>
        <v>;</v>
      </c>
      <c r="O180" s="90" t="str">
        <f t="shared" si="126"/>
        <v/>
      </c>
      <c r="P180" s="91"/>
      <c r="Q180" s="91"/>
      <c r="R180" s="91"/>
      <c r="S180" s="91"/>
      <c r="T180" s="91"/>
      <c r="U180" s="91"/>
      <c r="V180" s="91"/>
      <c r="W180" s="91"/>
      <c r="X180" s="91"/>
      <c r="Y180" s="91"/>
      <c r="Z180" s="91"/>
      <c r="AA180" s="91"/>
      <c r="AB180" s="91"/>
      <c r="AC180" s="91"/>
      <c r="AD180" s="91"/>
      <c r="AE180" s="91"/>
      <c r="AF180" s="91"/>
      <c r="AG180" s="91"/>
      <c r="AH180" s="91"/>
      <c r="AI180" s="62">
        <f t="shared" si="127"/>
        <v>0</v>
      </c>
      <c r="AJ180" s="81" t="str">
        <f t="shared" si="128"/>
        <v>Moderado</v>
      </c>
      <c r="AK180" s="80">
        <f t="shared" si="129"/>
        <v>0.6</v>
      </c>
      <c r="AL180" s="76" t="e">
        <f>IF(AND(N180&lt;&gt;"",AJ180&lt;&gt;""),VLOOKUP(N180&amp;AJ180,'No Eliminar'!$P$3:$Q$27,2,FALSE),"")</f>
        <v>#N/A</v>
      </c>
      <c r="AM180" s="140"/>
      <c r="AN180" s="171"/>
      <c r="AO180" s="171"/>
      <c r="AP180" s="95" t="str">
        <f t="shared" si="130"/>
        <v>Impacto</v>
      </c>
      <c r="AQ180" s="96"/>
      <c r="AR180" s="146" t="str">
        <f t="shared" si="131"/>
        <v/>
      </c>
      <c r="AS180" s="96"/>
      <c r="AT180" s="94" t="str">
        <f t="shared" si="132"/>
        <v/>
      </c>
      <c r="AU180" s="97" t="e">
        <f t="shared" si="133"/>
        <v>#VALUE!</v>
      </c>
      <c r="AV180" s="96"/>
      <c r="AW180" s="96"/>
      <c r="AX180" s="96"/>
      <c r="AY180" s="97" t="str">
        <f t="shared" si="134"/>
        <v/>
      </c>
      <c r="AZ180" s="98" t="str">
        <f t="shared" si="135"/>
        <v>Muy Alta</v>
      </c>
      <c r="BA180" s="97" t="e">
        <f t="shared" si="136"/>
        <v>#VALUE!</v>
      </c>
      <c r="BB180" s="98" t="e">
        <f t="shared" si="137"/>
        <v>#VALUE!</v>
      </c>
      <c r="BC180" s="74" t="e">
        <f>IF(AND(AZ180&lt;&gt;"",BB180&lt;&gt;""),VLOOKUP(AZ180&amp;BB180,'No Eliminar'!$P$3:$Q$27,2,FALSE),"")</f>
        <v>#VALUE!</v>
      </c>
      <c r="BD180" s="96"/>
      <c r="BE180" s="171"/>
      <c r="BF180" s="171"/>
      <c r="BG180" s="171"/>
      <c r="BH180" s="171"/>
      <c r="BI180" s="171"/>
      <c r="BJ180" s="176"/>
    </row>
    <row r="181" spans="2:62" ht="86.25" thickBot="1" x14ac:dyDescent="0.35">
      <c r="B181" s="68"/>
      <c r="C181" s="179" t="e">
        <f>VLOOKUP(B181,'No Eliminar'!B$3:D$18,2,FALSE)</f>
        <v>#N/A</v>
      </c>
      <c r="D181" s="179" t="e">
        <f>VLOOKUP(B181,'No Eliminar'!B$3:E$18,4,FALSE)</f>
        <v>#N/A</v>
      </c>
      <c r="E181" s="68"/>
      <c r="F181" s="149"/>
      <c r="G181" s="175"/>
      <c r="H181" s="187" t="s">
        <v>368</v>
      </c>
      <c r="I181" s="69"/>
      <c r="J181" s="88"/>
      <c r="K181" s="88"/>
      <c r="L181" s="68"/>
      <c r="M181" s="163"/>
      <c r="N181" s="89" t="str">
        <f t="shared" si="125"/>
        <v>;</v>
      </c>
      <c r="O181" s="90" t="str">
        <f t="shared" si="126"/>
        <v/>
      </c>
      <c r="P181" s="91"/>
      <c r="Q181" s="91"/>
      <c r="R181" s="91"/>
      <c r="S181" s="91"/>
      <c r="T181" s="91"/>
      <c r="U181" s="91"/>
      <c r="V181" s="91"/>
      <c r="W181" s="91"/>
      <c r="X181" s="91"/>
      <c r="Y181" s="91"/>
      <c r="Z181" s="91"/>
      <c r="AA181" s="91"/>
      <c r="AB181" s="91"/>
      <c r="AC181" s="91"/>
      <c r="AD181" s="91"/>
      <c r="AE181" s="91"/>
      <c r="AF181" s="91"/>
      <c r="AG181" s="91"/>
      <c r="AH181" s="91"/>
      <c r="AI181" s="62">
        <f t="shared" si="127"/>
        <v>0</v>
      </c>
      <c r="AJ181" s="81" t="str">
        <f t="shared" si="128"/>
        <v>Moderado</v>
      </c>
      <c r="AK181" s="80">
        <f t="shared" si="129"/>
        <v>0.6</v>
      </c>
      <c r="AL181" s="76" t="e">
        <f>IF(AND(N181&lt;&gt;"",AJ181&lt;&gt;""),VLOOKUP(N181&amp;AJ181,'No Eliminar'!$P$3:$Q$27,2,FALSE),"")</f>
        <v>#N/A</v>
      </c>
      <c r="AM181" s="140"/>
      <c r="AN181" s="171"/>
      <c r="AO181" s="171"/>
      <c r="AP181" s="95" t="str">
        <f t="shared" si="130"/>
        <v>Impacto</v>
      </c>
      <c r="AQ181" s="96"/>
      <c r="AR181" s="146" t="str">
        <f t="shared" si="131"/>
        <v/>
      </c>
      <c r="AS181" s="96"/>
      <c r="AT181" s="94" t="str">
        <f t="shared" si="132"/>
        <v/>
      </c>
      <c r="AU181" s="97" t="e">
        <f t="shared" si="133"/>
        <v>#VALUE!</v>
      </c>
      <c r="AV181" s="96"/>
      <c r="AW181" s="96"/>
      <c r="AX181" s="96"/>
      <c r="AY181" s="97" t="str">
        <f t="shared" si="134"/>
        <v/>
      </c>
      <c r="AZ181" s="98" t="str">
        <f t="shared" si="135"/>
        <v>Muy Alta</v>
      </c>
      <c r="BA181" s="97" t="e">
        <f t="shared" si="136"/>
        <v>#VALUE!</v>
      </c>
      <c r="BB181" s="98" t="e">
        <f t="shared" si="137"/>
        <v>#VALUE!</v>
      </c>
      <c r="BC181" s="74" t="e">
        <f>IF(AND(AZ181&lt;&gt;"",BB181&lt;&gt;""),VLOOKUP(AZ181&amp;BB181,'No Eliminar'!$P$3:$Q$27,2,FALSE),"")</f>
        <v>#VALUE!</v>
      </c>
      <c r="BD181" s="96"/>
      <c r="BE181" s="171"/>
      <c r="BF181" s="171"/>
      <c r="BG181" s="171"/>
      <c r="BH181" s="171"/>
      <c r="BI181" s="171"/>
      <c r="BJ181" s="176"/>
    </row>
    <row r="182" spans="2:62" ht="86.25" thickBot="1" x14ac:dyDescent="0.35">
      <c r="B182" s="68"/>
      <c r="C182" s="179" t="e">
        <f>VLOOKUP(B182,'No Eliminar'!B$3:D$18,2,FALSE)</f>
        <v>#N/A</v>
      </c>
      <c r="D182" s="179" t="e">
        <f>VLOOKUP(B182,'No Eliminar'!B$3:E$18,4,FALSE)</f>
        <v>#N/A</v>
      </c>
      <c r="E182" s="68"/>
      <c r="F182" s="149"/>
      <c r="G182" s="175"/>
      <c r="H182" s="187" t="s">
        <v>368</v>
      </c>
      <c r="I182" s="69"/>
      <c r="J182" s="88"/>
      <c r="K182" s="88"/>
      <c r="L182" s="68"/>
      <c r="M182" s="163"/>
      <c r="N182" s="89" t="str">
        <f t="shared" si="125"/>
        <v>;</v>
      </c>
      <c r="O182" s="90" t="str">
        <f t="shared" si="126"/>
        <v/>
      </c>
      <c r="P182" s="91"/>
      <c r="Q182" s="91"/>
      <c r="R182" s="91"/>
      <c r="S182" s="91"/>
      <c r="T182" s="91"/>
      <c r="U182" s="91"/>
      <c r="V182" s="91"/>
      <c r="W182" s="91"/>
      <c r="X182" s="91"/>
      <c r="Y182" s="91"/>
      <c r="Z182" s="91"/>
      <c r="AA182" s="91"/>
      <c r="AB182" s="91"/>
      <c r="AC182" s="91"/>
      <c r="AD182" s="91"/>
      <c r="AE182" s="91"/>
      <c r="AF182" s="91"/>
      <c r="AG182" s="91"/>
      <c r="AH182" s="91"/>
      <c r="AI182" s="62">
        <f t="shared" si="127"/>
        <v>0</v>
      </c>
      <c r="AJ182" s="81" t="str">
        <f t="shared" si="128"/>
        <v>Moderado</v>
      </c>
      <c r="AK182" s="80">
        <f t="shared" si="129"/>
        <v>0.6</v>
      </c>
      <c r="AL182" s="76" t="e">
        <f>IF(AND(N182&lt;&gt;"",AJ182&lt;&gt;""),VLOOKUP(N182&amp;AJ182,'No Eliminar'!$P$3:$Q$27,2,FALSE),"")</f>
        <v>#N/A</v>
      </c>
      <c r="AM182" s="140"/>
      <c r="AN182" s="171"/>
      <c r="AO182" s="171"/>
      <c r="AP182" s="95" t="str">
        <f t="shared" si="130"/>
        <v>Impacto</v>
      </c>
      <c r="AQ182" s="96"/>
      <c r="AR182" s="146" t="str">
        <f t="shared" si="131"/>
        <v/>
      </c>
      <c r="AS182" s="96"/>
      <c r="AT182" s="94" t="str">
        <f t="shared" si="132"/>
        <v/>
      </c>
      <c r="AU182" s="97" t="e">
        <f t="shared" si="133"/>
        <v>#VALUE!</v>
      </c>
      <c r="AV182" s="96"/>
      <c r="AW182" s="96"/>
      <c r="AX182" s="96"/>
      <c r="AY182" s="97" t="str">
        <f t="shared" si="134"/>
        <v/>
      </c>
      <c r="AZ182" s="98" t="str">
        <f t="shared" si="135"/>
        <v>Muy Alta</v>
      </c>
      <c r="BA182" s="97" t="e">
        <f t="shared" si="136"/>
        <v>#VALUE!</v>
      </c>
      <c r="BB182" s="98" t="e">
        <f t="shared" si="137"/>
        <v>#VALUE!</v>
      </c>
      <c r="BC182" s="74" t="e">
        <f>IF(AND(AZ182&lt;&gt;"",BB182&lt;&gt;""),VLOOKUP(AZ182&amp;BB182,'No Eliminar'!$P$3:$Q$27,2,FALSE),"")</f>
        <v>#VALUE!</v>
      </c>
      <c r="BD182" s="96"/>
      <c r="BE182" s="171"/>
      <c r="BF182" s="171"/>
      <c r="BG182" s="171"/>
      <c r="BH182" s="171"/>
      <c r="BI182" s="171"/>
      <c r="BJ182" s="176"/>
    </row>
    <row r="183" spans="2:62" ht="86.25" thickBot="1" x14ac:dyDescent="0.35">
      <c r="B183" s="68"/>
      <c r="C183" s="179" t="e">
        <f>VLOOKUP(B183,'No Eliminar'!B$3:D$18,2,FALSE)</f>
        <v>#N/A</v>
      </c>
      <c r="D183" s="179" t="e">
        <f>VLOOKUP(B183,'No Eliminar'!B$3:E$18,4,FALSE)</f>
        <v>#N/A</v>
      </c>
      <c r="E183" s="68"/>
      <c r="F183" s="149"/>
      <c r="G183" s="175"/>
      <c r="H183" s="187" t="s">
        <v>368</v>
      </c>
      <c r="I183" s="69"/>
      <c r="J183" s="88"/>
      <c r="K183" s="88"/>
      <c r="L183" s="68"/>
      <c r="M183" s="163"/>
      <c r="N183" s="89" t="str">
        <f t="shared" si="125"/>
        <v>;</v>
      </c>
      <c r="O183" s="90" t="str">
        <f t="shared" si="126"/>
        <v/>
      </c>
      <c r="P183" s="91"/>
      <c r="Q183" s="91"/>
      <c r="R183" s="91"/>
      <c r="S183" s="91"/>
      <c r="T183" s="91"/>
      <c r="U183" s="91"/>
      <c r="V183" s="91"/>
      <c r="W183" s="91"/>
      <c r="X183" s="91"/>
      <c r="Y183" s="91"/>
      <c r="Z183" s="91"/>
      <c r="AA183" s="91"/>
      <c r="AB183" s="91"/>
      <c r="AC183" s="91"/>
      <c r="AD183" s="91"/>
      <c r="AE183" s="91"/>
      <c r="AF183" s="91"/>
      <c r="AG183" s="91"/>
      <c r="AH183" s="91"/>
      <c r="AI183" s="62">
        <f t="shared" si="127"/>
        <v>0</v>
      </c>
      <c r="AJ183" s="81" t="str">
        <f t="shared" si="128"/>
        <v>Moderado</v>
      </c>
      <c r="AK183" s="80">
        <f t="shared" si="129"/>
        <v>0.6</v>
      </c>
      <c r="AL183" s="76" t="e">
        <f>IF(AND(N183&lt;&gt;"",AJ183&lt;&gt;""),VLOOKUP(N183&amp;AJ183,'No Eliminar'!$P$3:$Q$27,2,FALSE),"")</f>
        <v>#N/A</v>
      </c>
      <c r="AM183" s="140"/>
      <c r="AN183" s="171"/>
      <c r="AO183" s="171"/>
      <c r="AP183" s="95" t="str">
        <f t="shared" si="130"/>
        <v>Impacto</v>
      </c>
      <c r="AQ183" s="96"/>
      <c r="AR183" s="146" t="str">
        <f t="shared" si="131"/>
        <v/>
      </c>
      <c r="AS183" s="96"/>
      <c r="AT183" s="94" t="str">
        <f t="shared" si="132"/>
        <v/>
      </c>
      <c r="AU183" s="97" t="e">
        <f t="shared" si="133"/>
        <v>#VALUE!</v>
      </c>
      <c r="AV183" s="96"/>
      <c r="AW183" s="96"/>
      <c r="AX183" s="96"/>
      <c r="AY183" s="97" t="str">
        <f t="shared" si="134"/>
        <v/>
      </c>
      <c r="AZ183" s="98" t="str">
        <f t="shared" si="135"/>
        <v>Muy Alta</v>
      </c>
      <c r="BA183" s="97" t="e">
        <f t="shared" si="136"/>
        <v>#VALUE!</v>
      </c>
      <c r="BB183" s="98" t="e">
        <f t="shared" si="137"/>
        <v>#VALUE!</v>
      </c>
      <c r="BC183" s="74" t="e">
        <f>IF(AND(AZ183&lt;&gt;"",BB183&lt;&gt;""),VLOOKUP(AZ183&amp;BB183,'No Eliminar'!$P$3:$Q$27,2,FALSE),"")</f>
        <v>#VALUE!</v>
      </c>
      <c r="BD183" s="96"/>
      <c r="BE183" s="171"/>
      <c r="BF183" s="171"/>
      <c r="BG183" s="171"/>
      <c r="BH183" s="171"/>
      <c r="BI183" s="171"/>
      <c r="BJ183" s="176"/>
    </row>
    <row r="184" spans="2:62" ht="86.25" thickBot="1" x14ac:dyDescent="0.35">
      <c r="B184" s="68"/>
      <c r="C184" s="179" t="e">
        <f>VLOOKUP(B184,'No Eliminar'!B$3:D$18,2,FALSE)</f>
        <v>#N/A</v>
      </c>
      <c r="D184" s="179" t="e">
        <f>VLOOKUP(B184,'No Eliminar'!B$3:E$18,4,FALSE)</f>
        <v>#N/A</v>
      </c>
      <c r="E184" s="68"/>
      <c r="F184" s="149"/>
      <c r="G184" s="175"/>
      <c r="H184" s="187" t="s">
        <v>368</v>
      </c>
      <c r="I184" s="69"/>
      <c r="J184" s="88"/>
      <c r="K184" s="88"/>
      <c r="L184" s="68"/>
      <c r="M184" s="163"/>
      <c r="N184" s="89" t="str">
        <f t="shared" si="125"/>
        <v>;</v>
      </c>
      <c r="O184" s="90" t="str">
        <f t="shared" si="126"/>
        <v/>
      </c>
      <c r="P184" s="91"/>
      <c r="Q184" s="91"/>
      <c r="R184" s="91"/>
      <c r="S184" s="91"/>
      <c r="T184" s="91"/>
      <c r="U184" s="91"/>
      <c r="V184" s="91"/>
      <c r="W184" s="91"/>
      <c r="X184" s="91"/>
      <c r="Y184" s="91"/>
      <c r="Z184" s="91"/>
      <c r="AA184" s="91"/>
      <c r="AB184" s="91"/>
      <c r="AC184" s="91"/>
      <c r="AD184" s="91"/>
      <c r="AE184" s="91"/>
      <c r="AF184" s="91"/>
      <c r="AG184" s="91"/>
      <c r="AH184" s="91"/>
      <c r="AI184" s="62">
        <f t="shared" si="127"/>
        <v>0</v>
      </c>
      <c r="AJ184" s="81" t="str">
        <f t="shared" si="128"/>
        <v>Moderado</v>
      </c>
      <c r="AK184" s="80">
        <f t="shared" si="129"/>
        <v>0.6</v>
      </c>
      <c r="AL184" s="76" t="e">
        <f>IF(AND(N184&lt;&gt;"",AJ184&lt;&gt;""),VLOOKUP(N184&amp;AJ184,'No Eliminar'!$P$3:$Q$27,2,FALSE),"")</f>
        <v>#N/A</v>
      </c>
      <c r="AM184" s="140"/>
      <c r="AN184" s="171"/>
      <c r="AO184" s="171"/>
      <c r="AP184" s="95" t="str">
        <f t="shared" si="130"/>
        <v>Impacto</v>
      </c>
      <c r="AQ184" s="96"/>
      <c r="AR184" s="146" t="str">
        <f t="shared" si="131"/>
        <v/>
      </c>
      <c r="AS184" s="96"/>
      <c r="AT184" s="94" t="str">
        <f t="shared" si="132"/>
        <v/>
      </c>
      <c r="AU184" s="97" t="e">
        <f t="shared" si="133"/>
        <v>#VALUE!</v>
      </c>
      <c r="AV184" s="96"/>
      <c r="AW184" s="96"/>
      <c r="AX184" s="96"/>
      <c r="AY184" s="97" t="str">
        <f t="shared" si="134"/>
        <v/>
      </c>
      <c r="AZ184" s="98" t="str">
        <f t="shared" si="135"/>
        <v>Muy Alta</v>
      </c>
      <c r="BA184" s="97" t="e">
        <f t="shared" si="136"/>
        <v>#VALUE!</v>
      </c>
      <c r="BB184" s="98" t="e">
        <f t="shared" si="137"/>
        <v>#VALUE!</v>
      </c>
      <c r="BC184" s="74" t="e">
        <f>IF(AND(AZ184&lt;&gt;"",BB184&lt;&gt;""),VLOOKUP(AZ184&amp;BB184,'No Eliminar'!$P$3:$Q$27,2,FALSE),"")</f>
        <v>#VALUE!</v>
      </c>
      <c r="BD184" s="96"/>
      <c r="BE184" s="171"/>
      <c r="BF184" s="171"/>
      <c r="BG184" s="171"/>
      <c r="BH184" s="171"/>
      <c r="BI184" s="171"/>
      <c r="BJ184" s="176"/>
    </row>
    <row r="185" spans="2:62" ht="86.25" thickBot="1" x14ac:dyDescent="0.35">
      <c r="B185" s="68"/>
      <c r="C185" s="179" t="e">
        <f>VLOOKUP(B185,'No Eliminar'!B$3:D$18,2,FALSE)</f>
        <v>#N/A</v>
      </c>
      <c r="D185" s="179" t="e">
        <f>VLOOKUP(B185,'No Eliminar'!B$3:E$18,4,FALSE)</f>
        <v>#N/A</v>
      </c>
      <c r="E185" s="68"/>
      <c r="F185" s="149"/>
      <c r="G185" s="175"/>
      <c r="H185" s="187" t="s">
        <v>368</v>
      </c>
      <c r="I185" s="69"/>
      <c r="J185" s="88"/>
      <c r="K185" s="88"/>
      <c r="L185" s="68"/>
      <c r="M185" s="163"/>
      <c r="N185" s="89" t="str">
        <f t="shared" si="125"/>
        <v>;</v>
      </c>
      <c r="O185" s="90" t="str">
        <f t="shared" si="126"/>
        <v/>
      </c>
      <c r="P185" s="91"/>
      <c r="Q185" s="91"/>
      <c r="R185" s="91"/>
      <c r="S185" s="91"/>
      <c r="T185" s="91"/>
      <c r="U185" s="91"/>
      <c r="V185" s="91"/>
      <c r="W185" s="91"/>
      <c r="X185" s="91"/>
      <c r="Y185" s="91"/>
      <c r="Z185" s="91"/>
      <c r="AA185" s="91"/>
      <c r="AB185" s="91"/>
      <c r="AC185" s="91"/>
      <c r="AD185" s="91"/>
      <c r="AE185" s="91"/>
      <c r="AF185" s="91"/>
      <c r="AG185" s="91"/>
      <c r="AH185" s="91"/>
      <c r="AI185" s="62">
        <f t="shared" si="127"/>
        <v>0</v>
      </c>
      <c r="AJ185" s="81" t="str">
        <f t="shared" si="128"/>
        <v>Moderado</v>
      </c>
      <c r="AK185" s="80">
        <f t="shared" si="129"/>
        <v>0.6</v>
      </c>
      <c r="AL185" s="76" t="e">
        <f>IF(AND(N185&lt;&gt;"",AJ185&lt;&gt;""),VLOOKUP(N185&amp;AJ185,'No Eliminar'!$P$3:$Q$27,2,FALSE),"")</f>
        <v>#N/A</v>
      </c>
      <c r="AM185" s="140"/>
      <c r="AN185" s="171"/>
      <c r="AO185" s="171"/>
      <c r="AP185" s="95" t="str">
        <f t="shared" si="130"/>
        <v>Impacto</v>
      </c>
      <c r="AQ185" s="96"/>
      <c r="AR185" s="146" t="str">
        <f t="shared" si="131"/>
        <v/>
      </c>
      <c r="AS185" s="96"/>
      <c r="AT185" s="94" t="str">
        <f t="shared" si="132"/>
        <v/>
      </c>
      <c r="AU185" s="97" t="e">
        <f t="shared" si="133"/>
        <v>#VALUE!</v>
      </c>
      <c r="AV185" s="96"/>
      <c r="AW185" s="96"/>
      <c r="AX185" s="96"/>
      <c r="AY185" s="97" t="str">
        <f t="shared" si="134"/>
        <v/>
      </c>
      <c r="AZ185" s="98" t="str">
        <f t="shared" si="135"/>
        <v>Muy Alta</v>
      </c>
      <c r="BA185" s="97" t="e">
        <f t="shared" si="136"/>
        <v>#VALUE!</v>
      </c>
      <c r="BB185" s="98" t="e">
        <f t="shared" si="137"/>
        <v>#VALUE!</v>
      </c>
      <c r="BC185" s="74" t="e">
        <f>IF(AND(AZ185&lt;&gt;"",BB185&lt;&gt;""),VLOOKUP(AZ185&amp;BB185,'No Eliminar'!$P$3:$Q$27,2,FALSE),"")</f>
        <v>#VALUE!</v>
      </c>
      <c r="BD185" s="96"/>
      <c r="BE185" s="171"/>
      <c r="BF185" s="171"/>
      <c r="BG185" s="171"/>
      <c r="BH185" s="171"/>
      <c r="BI185" s="171"/>
      <c r="BJ185" s="176"/>
    </row>
    <row r="186" spans="2:62" ht="86.25" thickBot="1" x14ac:dyDescent="0.35">
      <c r="B186" s="68"/>
      <c r="C186" s="179" t="e">
        <f>VLOOKUP(B186,'No Eliminar'!B$3:D$18,2,FALSE)</f>
        <v>#N/A</v>
      </c>
      <c r="D186" s="179" t="e">
        <f>VLOOKUP(B186,'No Eliminar'!B$3:E$18,4,FALSE)</f>
        <v>#N/A</v>
      </c>
      <c r="E186" s="68"/>
      <c r="F186" s="149"/>
      <c r="G186" s="175"/>
      <c r="H186" s="187" t="s">
        <v>368</v>
      </c>
      <c r="I186" s="69"/>
      <c r="J186" s="88"/>
      <c r="K186" s="88"/>
      <c r="L186" s="68"/>
      <c r="M186" s="163"/>
      <c r="N186" s="89" t="str">
        <f t="shared" si="125"/>
        <v>;</v>
      </c>
      <c r="O186" s="90" t="str">
        <f t="shared" si="126"/>
        <v/>
      </c>
      <c r="P186" s="91"/>
      <c r="Q186" s="91"/>
      <c r="R186" s="91"/>
      <c r="S186" s="91"/>
      <c r="T186" s="91"/>
      <c r="U186" s="91"/>
      <c r="V186" s="91"/>
      <c r="W186" s="91"/>
      <c r="X186" s="91"/>
      <c r="Y186" s="91"/>
      <c r="Z186" s="91"/>
      <c r="AA186" s="91"/>
      <c r="AB186" s="91"/>
      <c r="AC186" s="91"/>
      <c r="AD186" s="91"/>
      <c r="AE186" s="91"/>
      <c r="AF186" s="91"/>
      <c r="AG186" s="91"/>
      <c r="AH186" s="91"/>
      <c r="AI186" s="62">
        <f t="shared" si="127"/>
        <v>0</v>
      </c>
      <c r="AJ186" s="81" t="str">
        <f t="shared" si="128"/>
        <v>Moderado</v>
      </c>
      <c r="AK186" s="80">
        <f t="shared" si="129"/>
        <v>0.6</v>
      </c>
      <c r="AL186" s="76" t="e">
        <f>IF(AND(N186&lt;&gt;"",AJ186&lt;&gt;""),VLOOKUP(N186&amp;AJ186,'No Eliminar'!$P$3:$Q$27,2,FALSE),"")</f>
        <v>#N/A</v>
      </c>
      <c r="AM186" s="140"/>
      <c r="AN186" s="171"/>
      <c r="AO186" s="171"/>
      <c r="AP186" s="95" t="str">
        <f t="shared" si="130"/>
        <v>Impacto</v>
      </c>
      <c r="AQ186" s="96"/>
      <c r="AR186" s="146" t="str">
        <f t="shared" si="131"/>
        <v/>
      </c>
      <c r="AS186" s="96"/>
      <c r="AT186" s="94" t="str">
        <f t="shared" si="132"/>
        <v/>
      </c>
      <c r="AU186" s="97" t="e">
        <f t="shared" si="133"/>
        <v>#VALUE!</v>
      </c>
      <c r="AV186" s="96"/>
      <c r="AW186" s="96"/>
      <c r="AX186" s="96"/>
      <c r="AY186" s="97" t="str">
        <f t="shared" si="134"/>
        <v/>
      </c>
      <c r="AZ186" s="98" t="str">
        <f t="shared" si="135"/>
        <v>Muy Alta</v>
      </c>
      <c r="BA186" s="97" t="e">
        <f t="shared" si="136"/>
        <v>#VALUE!</v>
      </c>
      <c r="BB186" s="98" t="e">
        <f t="shared" si="137"/>
        <v>#VALUE!</v>
      </c>
      <c r="BC186" s="74" t="e">
        <f>IF(AND(AZ186&lt;&gt;"",BB186&lt;&gt;""),VLOOKUP(AZ186&amp;BB186,'No Eliminar'!$P$3:$Q$27,2,FALSE),"")</f>
        <v>#VALUE!</v>
      </c>
      <c r="BD186" s="96"/>
      <c r="BE186" s="171"/>
      <c r="BF186" s="171"/>
      <c r="BG186" s="171"/>
      <c r="BH186" s="171"/>
      <c r="BI186" s="171"/>
      <c r="BJ186" s="176"/>
    </row>
    <row r="187" spans="2:62" ht="86.25" thickBot="1" x14ac:dyDescent="0.35">
      <c r="B187" s="68"/>
      <c r="C187" s="179" t="e">
        <f>VLOOKUP(B187,'No Eliminar'!B$3:D$18,2,FALSE)</f>
        <v>#N/A</v>
      </c>
      <c r="D187" s="179" t="e">
        <f>VLOOKUP(B187,'No Eliminar'!B$3:E$18,4,FALSE)</f>
        <v>#N/A</v>
      </c>
      <c r="E187" s="68"/>
      <c r="F187" s="149"/>
      <c r="G187" s="175"/>
      <c r="H187" s="187" t="s">
        <v>368</v>
      </c>
      <c r="I187" s="69"/>
      <c r="J187" s="88"/>
      <c r="K187" s="88"/>
      <c r="L187" s="68"/>
      <c r="M187" s="163"/>
      <c r="N187" s="89" t="str">
        <f t="shared" si="125"/>
        <v>;</v>
      </c>
      <c r="O187" s="90" t="str">
        <f t="shared" si="126"/>
        <v/>
      </c>
      <c r="P187" s="91"/>
      <c r="Q187" s="91"/>
      <c r="R187" s="91"/>
      <c r="S187" s="91"/>
      <c r="T187" s="91"/>
      <c r="U187" s="91"/>
      <c r="V187" s="91"/>
      <c r="W187" s="91"/>
      <c r="X187" s="91"/>
      <c r="Y187" s="91"/>
      <c r="Z187" s="91"/>
      <c r="AA187" s="91"/>
      <c r="AB187" s="91"/>
      <c r="AC187" s="91"/>
      <c r="AD187" s="91"/>
      <c r="AE187" s="91"/>
      <c r="AF187" s="91"/>
      <c r="AG187" s="91"/>
      <c r="AH187" s="91"/>
      <c r="AI187" s="62">
        <f t="shared" si="127"/>
        <v>0</v>
      </c>
      <c r="AJ187" s="81" t="str">
        <f t="shared" si="128"/>
        <v>Moderado</v>
      </c>
      <c r="AK187" s="80">
        <f t="shared" si="129"/>
        <v>0.6</v>
      </c>
      <c r="AL187" s="76" t="e">
        <f>IF(AND(N187&lt;&gt;"",AJ187&lt;&gt;""),VLOOKUP(N187&amp;AJ187,'No Eliminar'!$P$3:$Q$27,2,FALSE),"")</f>
        <v>#N/A</v>
      </c>
      <c r="AM187" s="140"/>
      <c r="AN187" s="171"/>
      <c r="AO187" s="171"/>
      <c r="AP187" s="95" t="str">
        <f t="shared" si="130"/>
        <v>Impacto</v>
      </c>
      <c r="AQ187" s="96"/>
      <c r="AR187" s="146" t="str">
        <f t="shared" si="131"/>
        <v/>
      </c>
      <c r="AS187" s="96"/>
      <c r="AT187" s="94" t="str">
        <f t="shared" si="132"/>
        <v/>
      </c>
      <c r="AU187" s="97" t="e">
        <f t="shared" si="133"/>
        <v>#VALUE!</v>
      </c>
      <c r="AV187" s="96"/>
      <c r="AW187" s="96"/>
      <c r="AX187" s="96"/>
      <c r="AY187" s="97" t="str">
        <f t="shared" si="134"/>
        <v/>
      </c>
      <c r="AZ187" s="98" t="str">
        <f t="shared" si="135"/>
        <v>Muy Alta</v>
      </c>
      <c r="BA187" s="97" t="e">
        <f t="shared" si="136"/>
        <v>#VALUE!</v>
      </c>
      <c r="BB187" s="98" t="e">
        <f t="shared" si="137"/>
        <v>#VALUE!</v>
      </c>
      <c r="BC187" s="74" t="e">
        <f>IF(AND(AZ187&lt;&gt;"",BB187&lt;&gt;""),VLOOKUP(AZ187&amp;BB187,'No Eliminar'!$P$3:$Q$27,2,FALSE),"")</f>
        <v>#VALUE!</v>
      </c>
      <c r="BD187" s="96"/>
      <c r="BE187" s="171"/>
      <c r="BF187" s="171"/>
      <c r="BG187" s="171"/>
      <c r="BH187" s="171"/>
      <c r="BI187" s="171"/>
      <c r="BJ187" s="176"/>
    </row>
    <row r="188" spans="2:62" ht="86.25" thickBot="1" x14ac:dyDescent="0.35">
      <c r="B188" s="68"/>
      <c r="C188" s="179" t="e">
        <f>VLOOKUP(B188,'No Eliminar'!B$3:D$18,2,FALSE)</f>
        <v>#N/A</v>
      </c>
      <c r="D188" s="179" t="e">
        <f>VLOOKUP(B188,'No Eliminar'!B$3:E$18,4,FALSE)</f>
        <v>#N/A</v>
      </c>
      <c r="E188" s="68"/>
      <c r="F188" s="149"/>
      <c r="G188" s="175"/>
      <c r="H188" s="187" t="s">
        <v>368</v>
      </c>
      <c r="I188" s="69"/>
      <c r="J188" s="88"/>
      <c r="K188" s="88"/>
      <c r="L188" s="68"/>
      <c r="M188" s="163"/>
      <c r="N188" s="89" t="str">
        <f t="shared" si="125"/>
        <v>;</v>
      </c>
      <c r="O188" s="90" t="str">
        <f t="shared" si="126"/>
        <v/>
      </c>
      <c r="P188" s="91"/>
      <c r="Q188" s="91"/>
      <c r="R188" s="91"/>
      <c r="S188" s="91"/>
      <c r="T188" s="91"/>
      <c r="U188" s="91"/>
      <c r="V188" s="91"/>
      <c r="W188" s="91"/>
      <c r="X188" s="91"/>
      <c r="Y188" s="91"/>
      <c r="Z188" s="91"/>
      <c r="AA188" s="91"/>
      <c r="AB188" s="91"/>
      <c r="AC188" s="91"/>
      <c r="AD188" s="91"/>
      <c r="AE188" s="91"/>
      <c r="AF188" s="91"/>
      <c r="AG188" s="91"/>
      <c r="AH188" s="91"/>
      <c r="AI188" s="62">
        <f t="shared" si="127"/>
        <v>0</v>
      </c>
      <c r="AJ188" s="81" t="str">
        <f t="shared" si="128"/>
        <v>Moderado</v>
      </c>
      <c r="AK188" s="80">
        <f t="shared" si="129"/>
        <v>0.6</v>
      </c>
      <c r="AL188" s="76" t="e">
        <f>IF(AND(N188&lt;&gt;"",AJ188&lt;&gt;""),VLOOKUP(N188&amp;AJ188,'No Eliminar'!$P$3:$Q$27,2,FALSE),"")</f>
        <v>#N/A</v>
      </c>
      <c r="AM188" s="140"/>
      <c r="AN188" s="171"/>
      <c r="AO188" s="171"/>
      <c r="AP188" s="95" t="str">
        <f t="shared" si="130"/>
        <v>Impacto</v>
      </c>
      <c r="AQ188" s="96"/>
      <c r="AR188" s="146" t="str">
        <f t="shared" si="131"/>
        <v/>
      </c>
      <c r="AS188" s="96"/>
      <c r="AT188" s="94" t="str">
        <f t="shared" si="132"/>
        <v/>
      </c>
      <c r="AU188" s="97" t="e">
        <f t="shared" si="133"/>
        <v>#VALUE!</v>
      </c>
      <c r="AV188" s="96"/>
      <c r="AW188" s="96"/>
      <c r="AX188" s="96"/>
      <c r="AY188" s="97" t="str">
        <f t="shared" si="134"/>
        <v/>
      </c>
      <c r="AZ188" s="98" t="str">
        <f t="shared" si="135"/>
        <v>Muy Alta</v>
      </c>
      <c r="BA188" s="97" t="e">
        <f t="shared" si="136"/>
        <v>#VALUE!</v>
      </c>
      <c r="BB188" s="98" t="e">
        <f t="shared" si="137"/>
        <v>#VALUE!</v>
      </c>
      <c r="BC188" s="74" t="e">
        <f>IF(AND(AZ188&lt;&gt;"",BB188&lt;&gt;""),VLOOKUP(AZ188&amp;BB188,'No Eliminar'!$P$3:$Q$27,2,FALSE),"")</f>
        <v>#VALUE!</v>
      </c>
      <c r="BD188" s="96"/>
      <c r="BE188" s="171"/>
      <c r="BF188" s="171"/>
      <c r="BG188" s="171"/>
      <c r="BH188" s="171"/>
      <c r="BI188" s="171"/>
      <c r="BJ188" s="176"/>
    </row>
    <row r="189" spans="2:62" ht="86.25" thickBot="1" x14ac:dyDescent="0.35">
      <c r="B189" s="68"/>
      <c r="C189" s="179" t="e">
        <f>VLOOKUP(B189,'No Eliminar'!B$3:D$18,2,FALSE)</f>
        <v>#N/A</v>
      </c>
      <c r="D189" s="179" t="e">
        <f>VLOOKUP(B189,'No Eliminar'!B$3:E$18,4,FALSE)</f>
        <v>#N/A</v>
      </c>
      <c r="E189" s="68"/>
      <c r="F189" s="149"/>
      <c r="G189" s="175"/>
      <c r="H189" s="187" t="s">
        <v>368</v>
      </c>
      <c r="I189" s="69"/>
      <c r="J189" s="88"/>
      <c r="K189" s="88"/>
      <c r="L189" s="68"/>
      <c r="M189" s="163"/>
      <c r="N189" s="89" t="str">
        <f t="shared" si="125"/>
        <v>;</v>
      </c>
      <c r="O189" s="90" t="str">
        <f t="shared" si="126"/>
        <v/>
      </c>
      <c r="P189" s="91"/>
      <c r="Q189" s="91"/>
      <c r="R189" s="91"/>
      <c r="S189" s="91"/>
      <c r="T189" s="91"/>
      <c r="U189" s="91"/>
      <c r="V189" s="91"/>
      <c r="W189" s="91"/>
      <c r="X189" s="91"/>
      <c r="Y189" s="91"/>
      <c r="Z189" s="91"/>
      <c r="AA189" s="91"/>
      <c r="AB189" s="91"/>
      <c r="AC189" s="91"/>
      <c r="AD189" s="91"/>
      <c r="AE189" s="91"/>
      <c r="AF189" s="91"/>
      <c r="AG189" s="91"/>
      <c r="AH189" s="91"/>
      <c r="AI189" s="62">
        <f t="shared" si="127"/>
        <v>0</v>
      </c>
      <c r="AJ189" s="81" t="str">
        <f t="shared" si="128"/>
        <v>Moderado</v>
      </c>
      <c r="AK189" s="80">
        <f t="shared" si="129"/>
        <v>0.6</v>
      </c>
      <c r="AL189" s="76" t="e">
        <f>IF(AND(N189&lt;&gt;"",AJ189&lt;&gt;""),VLOOKUP(N189&amp;AJ189,'No Eliminar'!$P$3:$Q$27,2,FALSE),"")</f>
        <v>#N/A</v>
      </c>
      <c r="AM189" s="140"/>
      <c r="AN189" s="171"/>
      <c r="AO189" s="171"/>
      <c r="AP189" s="95" t="str">
        <f t="shared" si="130"/>
        <v>Impacto</v>
      </c>
      <c r="AQ189" s="96"/>
      <c r="AR189" s="146" t="str">
        <f t="shared" si="131"/>
        <v/>
      </c>
      <c r="AS189" s="96"/>
      <c r="AT189" s="94" t="str">
        <f t="shared" si="132"/>
        <v/>
      </c>
      <c r="AU189" s="97" t="e">
        <f t="shared" si="133"/>
        <v>#VALUE!</v>
      </c>
      <c r="AV189" s="96"/>
      <c r="AW189" s="96"/>
      <c r="AX189" s="96"/>
      <c r="AY189" s="97" t="str">
        <f t="shared" si="134"/>
        <v/>
      </c>
      <c r="AZ189" s="98" t="str">
        <f t="shared" si="135"/>
        <v>Muy Alta</v>
      </c>
      <c r="BA189" s="97" t="e">
        <f t="shared" si="136"/>
        <v>#VALUE!</v>
      </c>
      <c r="BB189" s="98" t="e">
        <f t="shared" si="137"/>
        <v>#VALUE!</v>
      </c>
      <c r="BC189" s="74" t="e">
        <f>IF(AND(AZ189&lt;&gt;"",BB189&lt;&gt;""),VLOOKUP(AZ189&amp;BB189,'No Eliminar'!$P$3:$Q$27,2,FALSE),"")</f>
        <v>#VALUE!</v>
      </c>
      <c r="BD189" s="96"/>
      <c r="BE189" s="171"/>
      <c r="BF189" s="171"/>
      <c r="BG189" s="171"/>
      <c r="BH189" s="171"/>
      <c r="BI189" s="171"/>
      <c r="BJ189" s="176"/>
    </row>
    <row r="190" spans="2:62" ht="86.25" thickBot="1" x14ac:dyDescent="0.35">
      <c r="B190" s="68"/>
      <c r="C190" s="179" t="e">
        <f>VLOOKUP(B190,'No Eliminar'!B$3:D$18,2,FALSE)</f>
        <v>#N/A</v>
      </c>
      <c r="D190" s="179" t="e">
        <f>VLOOKUP(B190,'No Eliminar'!B$3:E$18,4,FALSE)</f>
        <v>#N/A</v>
      </c>
      <c r="E190" s="68"/>
      <c r="F190" s="149"/>
      <c r="G190" s="175"/>
      <c r="H190" s="187" t="s">
        <v>368</v>
      </c>
      <c r="I190" s="69"/>
      <c r="J190" s="88"/>
      <c r="K190" s="88"/>
      <c r="L190" s="68"/>
      <c r="M190" s="163"/>
      <c r="N190" s="89" t="str">
        <f t="shared" si="125"/>
        <v>;</v>
      </c>
      <c r="O190" s="90" t="str">
        <f t="shared" si="126"/>
        <v/>
      </c>
      <c r="P190" s="91"/>
      <c r="Q190" s="91"/>
      <c r="R190" s="91"/>
      <c r="S190" s="91"/>
      <c r="T190" s="91"/>
      <c r="U190" s="91"/>
      <c r="V190" s="91"/>
      <c r="W190" s="91"/>
      <c r="X190" s="91"/>
      <c r="Y190" s="91"/>
      <c r="Z190" s="91"/>
      <c r="AA190" s="91"/>
      <c r="AB190" s="91"/>
      <c r="AC190" s="91"/>
      <c r="AD190" s="91"/>
      <c r="AE190" s="91"/>
      <c r="AF190" s="91"/>
      <c r="AG190" s="91"/>
      <c r="AH190" s="91"/>
      <c r="AI190" s="62">
        <f t="shared" si="127"/>
        <v>0</v>
      </c>
      <c r="AJ190" s="81" t="str">
        <f t="shared" si="128"/>
        <v>Moderado</v>
      </c>
      <c r="AK190" s="80">
        <f t="shared" si="129"/>
        <v>0.6</v>
      </c>
      <c r="AL190" s="76" t="e">
        <f>IF(AND(N190&lt;&gt;"",AJ190&lt;&gt;""),VLOOKUP(N190&amp;AJ190,'No Eliminar'!$P$3:$Q$27,2,FALSE),"")</f>
        <v>#N/A</v>
      </c>
      <c r="AM190" s="140"/>
      <c r="AN190" s="171"/>
      <c r="AO190" s="171"/>
      <c r="AP190" s="95" t="str">
        <f t="shared" si="130"/>
        <v>Impacto</v>
      </c>
      <c r="AQ190" s="96"/>
      <c r="AR190" s="146" t="str">
        <f t="shared" si="131"/>
        <v/>
      </c>
      <c r="AS190" s="96"/>
      <c r="AT190" s="94" t="str">
        <f t="shared" si="132"/>
        <v/>
      </c>
      <c r="AU190" s="97" t="e">
        <f t="shared" si="133"/>
        <v>#VALUE!</v>
      </c>
      <c r="AV190" s="96"/>
      <c r="AW190" s="96"/>
      <c r="AX190" s="96"/>
      <c r="AY190" s="97" t="str">
        <f t="shared" si="134"/>
        <v/>
      </c>
      <c r="AZ190" s="98" t="str">
        <f t="shared" si="135"/>
        <v>Muy Alta</v>
      </c>
      <c r="BA190" s="97" t="e">
        <f t="shared" si="136"/>
        <v>#VALUE!</v>
      </c>
      <c r="BB190" s="98" t="e">
        <f t="shared" si="137"/>
        <v>#VALUE!</v>
      </c>
      <c r="BC190" s="74" t="e">
        <f>IF(AND(AZ190&lt;&gt;"",BB190&lt;&gt;""),VLOOKUP(AZ190&amp;BB190,'No Eliminar'!$P$3:$Q$27,2,FALSE),"")</f>
        <v>#VALUE!</v>
      </c>
      <c r="BD190" s="96"/>
      <c r="BE190" s="171"/>
      <c r="BF190" s="171"/>
      <c r="BG190" s="171"/>
      <c r="BH190" s="171"/>
      <c r="BI190" s="171"/>
      <c r="BJ190" s="176"/>
    </row>
    <row r="191" spans="2:62" ht="86.25" thickBot="1" x14ac:dyDescent="0.35">
      <c r="B191" s="68"/>
      <c r="C191" s="179" t="e">
        <f>VLOOKUP(B191,'No Eliminar'!B$3:D$18,2,FALSE)</f>
        <v>#N/A</v>
      </c>
      <c r="D191" s="179" t="e">
        <f>VLOOKUP(B191,'No Eliminar'!B$3:E$18,4,FALSE)</f>
        <v>#N/A</v>
      </c>
      <c r="E191" s="68"/>
      <c r="F191" s="149"/>
      <c r="G191" s="175"/>
      <c r="H191" s="187" t="s">
        <v>368</v>
      </c>
      <c r="I191" s="69"/>
      <c r="J191" s="88"/>
      <c r="K191" s="88"/>
      <c r="L191" s="68"/>
      <c r="M191" s="163"/>
      <c r="N191" s="89" t="str">
        <f t="shared" si="125"/>
        <v>;</v>
      </c>
      <c r="O191" s="90" t="str">
        <f t="shared" si="126"/>
        <v/>
      </c>
      <c r="P191" s="91"/>
      <c r="Q191" s="91"/>
      <c r="R191" s="91"/>
      <c r="S191" s="91"/>
      <c r="T191" s="91"/>
      <c r="U191" s="91"/>
      <c r="V191" s="91"/>
      <c r="W191" s="91"/>
      <c r="X191" s="91"/>
      <c r="Y191" s="91"/>
      <c r="Z191" s="91"/>
      <c r="AA191" s="91"/>
      <c r="AB191" s="91"/>
      <c r="AC191" s="91"/>
      <c r="AD191" s="91"/>
      <c r="AE191" s="91"/>
      <c r="AF191" s="91"/>
      <c r="AG191" s="91"/>
      <c r="AH191" s="91"/>
      <c r="AI191" s="62">
        <f t="shared" si="127"/>
        <v>0</v>
      </c>
      <c r="AJ191" s="81" t="str">
        <f t="shared" si="128"/>
        <v>Moderado</v>
      </c>
      <c r="AK191" s="80">
        <f t="shared" si="129"/>
        <v>0.6</v>
      </c>
      <c r="AL191" s="76" t="e">
        <f>IF(AND(N191&lt;&gt;"",AJ191&lt;&gt;""),VLOOKUP(N191&amp;AJ191,'No Eliminar'!$P$3:$Q$27,2,FALSE),"")</f>
        <v>#N/A</v>
      </c>
      <c r="AM191" s="140"/>
      <c r="AN191" s="171"/>
      <c r="AO191" s="171"/>
      <c r="AP191" s="95" t="str">
        <f t="shared" si="130"/>
        <v>Impacto</v>
      </c>
      <c r="AQ191" s="96"/>
      <c r="AR191" s="146" t="str">
        <f t="shared" si="131"/>
        <v/>
      </c>
      <c r="AS191" s="96"/>
      <c r="AT191" s="94" t="str">
        <f t="shared" si="132"/>
        <v/>
      </c>
      <c r="AU191" s="97" t="e">
        <f t="shared" si="133"/>
        <v>#VALUE!</v>
      </c>
      <c r="AV191" s="96"/>
      <c r="AW191" s="96"/>
      <c r="AX191" s="96"/>
      <c r="AY191" s="97" t="str">
        <f t="shared" si="134"/>
        <v/>
      </c>
      <c r="AZ191" s="98" t="str">
        <f t="shared" si="135"/>
        <v>Muy Alta</v>
      </c>
      <c r="BA191" s="97" t="e">
        <f t="shared" si="136"/>
        <v>#VALUE!</v>
      </c>
      <c r="BB191" s="98" t="e">
        <f t="shared" si="137"/>
        <v>#VALUE!</v>
      </c>
      <c r="BC191" s="74" t="e">
        <f>IF(AND(AZ191&lt;&gt;"",BB191&lt;&gt;""),VLOOKUP(AZ191&amp;BB191,'No Eliminar'!$P$3:$Q$27,2,FALSE),"")</f>
        <v>#VALUE!</v>
      </c>
      <c r="BD191" s="96"/>
      <c r="BE191" s="171"/>
      <c r="BF191" s="171"/>
      <c r="BG191" s="171"/>
      <c r="BH191" s="171"/>
      <c r="BI191" s="171"/>
      <c r="BJ191" s="176"/>
    </row>
    <row r="192" spans="2:62" ht="86.25" thickBot="1" x14ac:dyDescent="0.35">
      <c r="B192" s="68"/>
      <c r="C192" s="179" t="e">
        <f>VLOOKUP(B192,'No Eliminar'!B$3:D$18,2,FALSE)</f>
        <v>#N/A</v>
      </c>
      <c r="D192" s="179" t="e">
        <f>VLOOKUP(B192,'No Eliminar'!B$3:E$18,4,FALSE)</f>
        <v>#N/A</v>
      </c>
      <c r="E192" s="68"/>
      <c r="F192" s="149"/>
      <c r="G192" s="175"/>
      <c r="H192" s="187" t="s">
        <v>368</v>
      </c>
      <c r="I192" s="69"/>
      <c r="J192" s="88"/>
      <c r="K192" s="88"/>
      <c r="L192" s="68"/>
      <c r="M192" s="163"/>
      <c r="N192" s="89" t="str">
        <f t="shared" si="125"/>
        <v>;</v>
      </c>
      <c r="O192" s="90" t="str">
        <f t="shared" si="126"/>
        <v/>
      </c>
      <c r="P192" s="91"/>
      <c r="Q192" s="91"/>
      <c r="R192" s="91"/>
      <c r="S192" s="91"/>
      <c r="T192" s="91"/>
      <c r="U192" s="91"/>
      <c r="V192" s="91"/>
      <c r="W192" s="91"/>
      <c r="X192" s="91"/>
      <c r="Y192" s="91"/>
      <c r="Z192" s="91"/>
      <c r="AA192" s="91"/>
      <c r="AB192" s="91"/>
      <c r="AC192" s="91"/>
      <c r="AD192" s="91"/>
      <c r="AE192" s="91"/>
      <c r="AF192" s="91"/>
      <c r="AG192" s="91"/>
      <c r="AH192" s="91"/>
      <c r="AI192" s="62">
        <f t="shared" si="127"/>
        <v>0</v>
      </c>
      <c r="AJ192" s="81" t="str">
        <f t="shared" si="128"/>
        <v>Moderado</v>
      </c>
      <c r="AK192" s="80">
        <f t="shared" si="129"/>
        <v>0.6</v>
      </c>
      <c r="AL192" s="76" t="e">
        <f>IF(AND(N192&lt;&gt;"",AJ192&lt;&gt;""),VLOOKUP(N192&amp;AJ192,'No Eliminar'!$P$3:$Q$27,2,FALSE),"")</f>
        <v>#N/A</v>
      </c>
      <c r="AM192" s="140"/>
      <c r="AN192" s="171"/>
      <c r="AO192" s="171"/>
      <c r="AP192" s="95" t="str">
        <f t="shared" si="130"/>
        <v>Impacto</v>
      </c>
      <c r="AQ192" s="96"/>
      <c r="AR192" s="146" t="str">
        <f t="shared" si="131"/>
        <v/>
      </c>
      <c r="AS192" s="96"/>
      <c r="AT192" s="94" t="str">
        <f t="shared" si="132"/>
        <v/>
      </c>
      <c r="AU192" s="97" t="e">
        <f t="shared" si="133"/>
        <v>#VALUE!</v>
      </c>
      <c r="AV192" s="96"/>
      <c r="AW192" s="96"/>
      <c r="AX192" s="96"/>
      <c r="AY192" s="97" t="str">
        <f t="shared" si="134"/>
        <v/>
      </c>
      <c r="AZ192" s="98" t="str">
        <f t="shared" si="135"/>
        <v>Muy Alta</v>
      </c>
      <c r="BA192" s="97" t="e">
        <f t="shared" si="136"/>
        <v>#VALUE!</v>
      </c>
      <c r="BB192" s="98" t="e">
        <f t="shared" si="137"/>
        <v>#VALUE!</v>
      </c>
      <c r="BC192" s="74" t="e">
        <f>IF(AND(AZ192&lt;&gt;"",BB192&lt;&gt;""),VLOOKUP(AZ192&amp;BB192,'No Eliminar'!$P$3:$Q$27,2,FALSE),"")</f>
        <v>#VALUE!</v>
      </c>
      <c r="BD192" s="96"/>
      <c r="BE192" s="171"/>
      <c r="BF192" s="171"/>
      <c r="BG192" s="171"/>
      <c r="BH192" s="171"/>
      <c r="BI192" s="171"/>
      <c r="BJ192" s="176"/>
    </row>
    <row r="193" spans="2:62" ht="86.25" thickBot="1" x14ac:dyDescent="0.35">
      <c r="B193" s="68"/>
      <c r="C193" s="179" t="e">
        <f>VLOOKUP(B193,'No Eliminar'!B$3:D$18,2,FALSE)</f>
        <v>#N/A</v>
      </c>
      <c r="D193" s="179" t="e">
        <f>VLOOKUP(B193,'No Eliminar'!B$3:E$18,4,FALSE)</f>
        <v>#N/A</v>
      </c>
      <c r="E193" s="68"/>
      <c r="F193" s="149"/>
      <c r="G193" s="175"/>
      <c r="H193" s="187" t="s">
        <v>368</v>
      </c>
      <c r="I193" s="69"/>
      <c r="J193" s="88"/>
      <c r="K193" s="88"/>
      <c r="L193" s="68"/>
      <c r="M193" s="163"/>
      <c r="N193" s="89" t="str">
        <f t="shared" si="125"/>
        <v>;</v>
      </c>
      <c r="O193" s="90" t="str">
        <f t="shared" si="126"/>
        <v/>
      </c>
      <c r="P193" s="91"/>
      <c r="Q193" s="91"/>
      <c r="R193" s="91"/>
      <c r="S193" s="91"/>
      <c r="T193" s="91"/>
      <c r="U193" s="91"/>
      <c r="V193" s="91"/>
      <c r="W193" s="91"/>
      <c r="X193" s="91"/>
      <c r="Y193" s="91"/>
      <c r="Z193" s="91"/>
      <c r="AA193" s="91"/>
      <c r="AB193" s="91"/>
      <c r="AC193" s="91"/>
      <c r="AD193" s="91"/>
      <c r="AE193" s="91"/>
      <c r="AF193" s="91"/>
      <c r="AG193" s="91"/>
      <c r="AH193" s="91"/>
      <c r="AI193" s="62">
        <f t="shared" si="127"/>
        <v>0</v>
      </c>
      <c r="AJ193" s="81" t="str">
        <f t="shared" si="128"/>
        <v>Moderado</v>
      </c>
      <c r="AK193" s="80">
        <f t="shared" si="129"/>
        <v>0.6</v>
      </c>
      <c r="AL193" s="76" t="e">
        <f>IF(AND(N193&lt;&gt;"",AJ193&lt;&gt;""),VLOOKUP(N193&amp;AJ193,'No Eliminar'!$P$3:$Q$27,2,FALSE),"")</f>
        <v>#N/A</v>
      </c>
      <c r="AM193" s="140"/>
      <c r="AN193" s="171"/>
      <c r="AO193" s="171"/>
      <c r="AP193" s="95" t="str">
        <f t="shared" si="130"/>
        <v>Impacto</v>
      </c>
      <c r="AQ193" s="96"/>
      <c r="AR193" s="146" t="str">
        <f t="shared" si="131"/>
        <v/>
      </c>
      <c r="AS193" s="96"/>
      <c r="AT193" s="94" t="str">
        <f t="shared" si="132"/>
        <v/>
      </c>
      <c r="AU193" s="97" t="e">
        <f t="shared" si="133"/>
        <v>#VALUE!</v>
      </c>
      <c r="AV193" s="96"/>
      <c r="AW193" s="96"/>
      <c r="AX193" s="96"/>
      <c r="AY193" s="97" t="str">
        <f t="shared" si="134"/>
        <v/>
      </c>
      <c r="AZ193" s="98" t="str">
        <f t="shared" si="135"/>
        <v>Muy Alta</v>
      </c>
      <c r="BA193" s="97" t="e">
        <f t="shared" si="136"/>
        <v>#VALUE!</v>
      </c>
      <c r="BB193" s="98" t="e">
        <f t="shared" si="137"/>
        <v>#VALUE!</v>
      </c>
      <c r="BC193" s="74" t="e">
        <f>IF(AND(AZ193&lt;&gt;"",BB193&lt;&gt;""),VLOOKUP(AZ193&amp;BB193,'No Eliminar'!$P$3:$Q$27,2,FALSE),"")</f>
        <v>#VALUE!</v>
      </c>
      <c r="BD193" s="96"/>
      <c r="BE193" s="171"/>
      <c r="BF193" s="171"/>
      <c r="BG193" s="171"/>
      <c r="BH193" s="171"/>
      <c r="BI193" s="171"/>
      <c r="BJ193" s="176"/>
    </row>
    <row r="194" spans="2:62" ht="86.25" thickBot="1" x14ac:dyDescent="0.35">
      <c r="B194" s="68"/>
      <c r="C194" s="179" t="e">
        <f>VLOOKUP(B194,'No Eliminar'!B$3:D$18,2,FALSE)</f>
        <v>#N/A</v>
      </c>
      <c r="D194" s="179" t="e">
        <f>VLOOKUP(B194,'No Eliminar'!B$3:E$18,4,FALSE)</f>
        <v>#N/A</v>
      </c>
      <c r="E194" s="68"/>
      <c r="F194" s="149"/>
      <c r="G194" s="175"/>
      <c r="H194" s="187" t="s">
        <v>368</v>
      </c>
      <c r="I194" s="69"/>
      <c r="J194" s="88"/>
      <c r="K194" s="88"/>
      <c r="L194" s="68"/>
      <c r="M194" s="163"/>
      <c r="N194" s="89" t="str">
        <f t="shared" si="125"/>
        <v>;</v>
      </c>
      <c r="O194" s="90" t="str">
        <f t="shared" si="126"/>
        <v/>
      </c>
      <c r="P194" s="91"/>
      <c r="Q194" s="91"/>
      <c r="R194" s="91"/>
      <c r="S194" s="91"/>
      <c r="T194" s="91"/>
      <c r="U194" s="91"/>
      <c r="V194" s="91"/>
      <c r="W194" s="91"/>
      <c r="X194" s="91"/>
      <c r="Y194" s="91"/>
      <c r="Z194" s="91"/>
      <c r="AA194" s="91"/>
      <c r="AB194" s="91"/>
      <c r="AC194" s="91"/>
      <c r="AD194" s="91"/>
      <c r="AE194" s="91"/>
      <c r="AF194" s="91"/>
      <c r="AG194" s="91"/>
      <c r="AH194" s="91"/>
      <c r="AI194" s="62">
        <f t="shared" si="127"/>
        <v>0</v>
      </c>
      <c r="AJ194" s="81" t="str">
        <f t="shared" si="128"/>
        <v>Moderado</v>
      </c>
      <c r="AK194" s="80">
        <f t="shared" si="129"/>
        <v>0.6</v>
      </c>
      <c r="AL194" s="76" t="e">
        <f>IF(AND(N194&lt;&gt;"",AJ194&lt;&gt;""),VLOOKUP(N194&amp;AJ194,'No Eliminar'!$P$3:$Q$27,2,FALSE),"")</f>
        <v>#N/A</v>
      </c>
      <c r="AM194" s="140"/>
      <c r="AN194" s="171"/>
      <c r="AO194" s="171"/>
      <c r="AP194" s="95" t="str">
        <f t="shared" si="130"/>
        <v>Impacto</v>
      </c>
      <c r="AQ194" s="96"/>
      <c r="AR194" s="146" t="str">
        <f t="shared" si="131"/>
        <v/>
      </c>
      <c r="AS194" s="96"/>
      <c r="AT194" s="94" t="str">
        <f t="shared" si="132"/>
        <v/>
      </c>
      <c r="AU194" s="97" t="e">
        <f t="shared" si="133"/>
        <v>#VALUE!</v>
      </c>
      <c r="AV194" s="96"/>
      <c r="AW194" s="96"/>
      <c r="AX194" s="96"/>
      <c r="AY194" s="97" t="str">
        <f t="shared" si="134"/>
        <v/>
      </c>
      <c r="AZ194" s="98" t="str">
        <f t="shared" si="135"/>
        <v>Muy Alta</v>
      </c>
      <c r="BA194" s="97" t="e">
        <f t="shared" si="136"/>
        <v>#VALUE!</v>
      </c>
      <c r="BB194" s="98" t="e">
        <f t="shared" si="137"/>
        <v>#VALUE!</v>
      </c>
      <c r="BC194" s="74" t="e">
        <f>IF(AND(AZ194&lt;&gt;"",BB194&lt;&gt;""),VLOOKUP(AZ194&amp;BB194,'No Eliminar'!$P$3:$Q$27,2,FALSE),"")</f>
        <v>#VALUE!</v>
      </c>
      <c r="BD194" s="96"/>
      <c r="BE194" s="171"/>
      <c r="BF194" s="171"/>
      <c r="BG194" s="171"/>
      <c r="BH194" s="171"/>
      <c r="BI194" s="171"/>
      <c r="BJ194" s="176"/>
    </row>
    <row r="195" spans="2:62" ht="86.25" thickBot="1" x14ac:dyDescent="0.35">
      <c r="B195" s="68"/>
      <c r="C195" s="179" t="e">
        <f>VLOOKUP(B195,'No Eliminar'!B$3:D$18,2,FALSE)</f>
        <v>#N/A</v>
      </c>
      <c r="D195" s="179" t="e">
        <f>VLOOKUP(B195,'No Eliminar'!B$3:E$18,4,FALSE)</f>
        <v>#N/A</v>
      </c>
      <c r="E195" s="68"/>
      <c r="F195" s="149"/>
      <c r="G195" s="175"/>
      <c r="H195" s="187" t="s">
        <v>368</v>
      </c>
      <c r="I195" s="69"/>
      <c r="J195" s="88"/>
      <c r="K195" s="88"/>
      <c r="L195" s="68"/>
      <c r="M195" s="163"/>
      <c r="N195" s="89" t="str">
        <f t="shared" si="125"/>
        <v>;</v>
      </c>
      <c r="O195" s="90" t="str">
        <f t="shared" si="126"/>
        <v/>
      </c>
      <c r="P195" s="91"/>
      <c r="Q195" s="91"/>
      <c r="R195" s="91"/>
      <c r="S195" s="91"/>
      <c r="T195" s="91"/>
      <c r="U195" s="91"/>
      <c r="V195" s="91"/>
      <c r="W195" s="91"/>
      <c r="X195" s="91"/>
      <c r="Y195" s="91"/>
      <c r="Z195" s="91"/>
      <c r="AA195" s="91"/>
      <c r="AB195" s="91"/>
      <c r="AC195" s="91"/>
      <c r="AD195" s="91"/>
      <c r="AE195" s="91"/>
      <c r="AF195" s="91"/>
      <c r="AG195" s="91"/>
      <c r="AH195" s="91"/>
      <c r="AI195" s="62">
        <f t="shared" si="127"/>
        <v>0</v>
      </c>
      <c r="AJ195" s="81" t="str">
        <f t="shared" si="128"/>
        <v>Moderado</v>
      </c>
      <c r="AK195" s="80">
        <f t="shared" si="129"/>
        <v>0.6</v>
      </c>
      <c r="AL195" s="76" t="e">
        <f>IF(AND(N195&lt;&gt;"",AJ195&lt;&gt;""),VLOOKUP(N195&amp;AJ195,'No Eliminar'!$P$3:$Q$27,2,FALSE),"")</f>
        <v>#N/A</v>
      </c>
      <c r="AM195" s="140"/>
      <c r="AN195" s="171"/>
      <c r="AO195" s="171"/>
      <c r="AP195" s="95" t="str">
        <f t="shared" si="130"/>
        <v>Impacto</v>
      </c>
      <c r="AQ195" s="96"/>
      <c r="AR195" s="146" t="str">
        <f t="shared" si="131"/>
        <v/>
      </c>
      <c r="AS195" s="96"/>
      <c r="AT195" s="94" t="str">
        <f t="shared" si="132"/>
        <v/>
      </c>
      <c r="AU195" s="97" t="e">
        <f t="shared" si="133"/>
        <v>#VALUE!</v>
      </c>
      <c r="AV195" s="96"/>
      <c r="AW195" s="96"/>
      <c r="AX195" s="96"/>
      <c r="AY195" s="97" t="str">
        <f t="shared" si="134"/>
        <v/>
      </c>
      <c r="AZ195" s="98" t="str">
        <f t="shared" si="135"/>
        <v>Muy Alta</v>
      </c>
      <c r="BA195" s="97" t="e">
        <f t="shared" si="136"/>
        <v>#VALUE!</v>
      </c>
      <c r="BB195" s="98" t="e">
        <f t="shared" si="137"/>
        <v>#VALUE!</v>
      </c>
      <c r="BC195" s="74" t="e">
        <f>IF(AND(AZ195&lt;&gt;"",BB195&lt;&gt;""),VLOOKUP(AZ195&amp;BB195,'No Eliminar'!$P$3:$Q$27,2,FALSE),"")</f>
        <v>#VALUE!</v>
      </c>
      <c r="BD195" s="96"/>
      <c r="BE195" s="171"/>
      <c r="BF195" s="171"/>
      <c r="BG195" s="171"/>
      <c r="BH195" s="171"/>
      <c r="BI195" s="171"/>
      <c r="BJ195" s="176"/>
    </row>
    <row r="196" spans="2:62" ht="86.25" thickBot="1" x14ac:dyDescent="0.35">
      <c r="B196" s="68"/>
      <c r="C196" s="179" t="e">
        <f>VLOOKUP(B196,'No Eliminar'!B$3:D$18,2,FALSE)</f>
        <v>#N/A</v>
      </c>
      <c r="D196" s="179" t="e">
        <f>VLOOKUP(B196,'No Eliminar'!B$3:E$18,4,FALSE)</f>
        <v>#N/A</v>
      </c>
      <c r="E196" s="68"/>
      <c r="F196" s="149"/>
      <c r="G196" s="175"/>
      <c r="H196" s="187" t="s">
        <v>368</v>
      </c>
      <c r="I196" s="69"/>
      <c r="J196" s="88"/>
      <c r="K196" s="88"/>
      <c r="L196" s="68"/>
      <c r="M196" s="163"/>
      <c r="N196" s="89" t="str">
        <f t="shared" si="125"/>
        <v>;</v>
      </c>
      <c r="O196" s="90" t="str">
        <f t="shared" si="126"/>
        <v/>
      </c>
      <c r="P196" s="91"/>
      <c r="Q196" s="91"/>
      <c r="R196" s="91"/>
      <c r="S196" s="91"/>
      <c r="T196" s="91"/>
      <c r="U196" s="91"/>
      <c r="V196" s="91"/>
      <c r="W196" s="91"/>
      <c r="X196" s="91"/>
      <c r="Y196" s="91"/>
      <c r="Z196" s="91"/>
      <c r="AA196" s="91"/>
      <c r="AB196" s="91"/>
      <c r="AC196" s="91"/>
      <c r="AD196" s="91"/>
      <c r="AE196" s="91"/>
      <c r="AF196" s="91"/>
      <c r="AG196" s="91"/>
      <c r="AH196" s="91"/>
      <c r="AI196" s="62">
        <f t="shared" si="127"/>
        <v>0</v>
      </c>
      <c r="AJ196" s="81" t="str">
        <f t="shared" si="128"/>
        <v>Moderado</v>
      </c>
      <c r="AK196" s="80">
        <f t="shared" si="129"/>
        <v>0.6</v>
      </c>
      <c r="AL196" s="76" t="e">
        <f>IF(AND(N196&lt;&gt;"",AJ196&lt;&gt;""),VLOOKUP(N196&amp;AJ196,'No Eliminar'!$P$3:$Q$27,2,FALSE),"")</f>
        <v>#N/A</v>
      </c>
      <c r="AM196" s="140"/>
      <c r="AN196" s="171"/>
      <c r="AO196" s="171"/>
      <c r="AP196" s="95" t="str">
        <f t="shared" si="130"/>
        <v>Impacto</v>
      </c>
      <c r="AQ196" s="96"/>
      <c r="AR196" s="146" t="str">
        <f t="shared" si="131"/>
        <v/>
      </c>
      <c r="AS196" s="96"/>
      <c r="AT196" s="94" t="str">
        <f t="shared" si="132"/>
        <v/>
      </c>
      <c r="AU196" s="97" t="e">
        <f t="shared" si="133"/>
        <v>#VALUE!</v>
      </c>
      <c r="AV196" s="96"/>
      <c r="AW196" s="96"/>
      <c r="AX196" s="96"/>
      <c r="AY196" s="97" t="str">
        <f t="shared" si="134"/>
        <v/>
      </c>
      <c r="AZ196" s="98" t="str">
        <f t="shared" si="135"/>
        <v>Muy Alta</v>
      </c>
      <c r="BA196" s="97" t="e">
        <f t="shared" si="136"/>
        <v>#VALUE!</v>
      </c>
      <c r="BB196" s="98" t="e">
        <f t="shared" si="137"/>
        <v>#VALUE!</v>
      </c>
      <c r="BC196" s="74" t="e">
        <f>IF(AND(AZ196&lt;&gt;"",BB196&lt;&gt;""),VLOOKUP(AZ196&amp;BB196,'No Eliminar'!$P$3:$Q$27,2,FALSE),"")</f>
        <v>#VALUE!</v>
      </c>
      <c r="BD196" s="96"/>
      <c r="BE196" s="171"/>
      <c r="BF196" s="171"/>
      <c r="BG196" s="171"/>
      <c r="BH196" s="171"/>
      <c r="BI196" s="171"/>
      <c r="BJ196" s="176"/>
    </row>
    <row r="197" spans="2:62" ht="86.25" thickBot="1" x14ac:dyDescent="0.35">
      <c r="B197" s="68"/>
      <c r="C197" s="179" t="e">
        <f>VLOOKUP(B197,'No Eliminar'!B$3:D$18,2,FALSE)</f>
        <v>#N/A</v>
      </c>
      <c r="D197" s="179" t="e">
        <f>VLOOKUP(B197,'No Eliminar'!B$3:E$18,4,FALSE)</f>
        <v>#N/A</v>
      </c>
      <c r="E197" s="68"/>
      <c r="F197" s="149"/>
      <c r="G197" s="175"/>
      <c r="H197" s="187" t="s">
        <v>368</v>
      </c>
      <c r="I197" s="69"/>
      <c r="J197" s="88"/>
      <c r="K197" s="88"/>
      <c r="L197" s="68"/>
      <c r="M197" s="163"/>
      <c r="N197" s="89" t="str">
        <f t="shared" si="125"/>
        <v>;</v>
      </c>
      <c r="O197" s="90" t="str">
        <f t="shared" si="126"/>
        <v/>
      </c>
      <c r="P197" s="91"/>
      <c r="Q197" s="91"/>
      <c r="R197" s="91"/>
      <c r="S197" s="91"/>
      <c r="T197" s="91"/>
      <c r="U197" s="91"/>
      <c r="V197" s="91"/>
      <c r="W197" s="91"/>
      <c r="X197" s="91"/>
      <c r="Y197" s="91"/>
      <c r="Z197" s="91"/>
      <c r="AA197" s="91"/>
      <c r="AB197" s="91"/>
      <c r="AC197" s="91"/>
      <c r="AD197" s="91"/>
      <c r="AE197" s="91"/>
      <c r="AF197" s="91"/>
      <c r="AG197" s="91"/>
      <c r="AH197" s="91"/>
      <c r="AI197" s="62">
        <f t="shared" si="127"/>
        <v>0</v>
      </c>
      <c r="AJ197" s="81" t="str">
        <f t="shared" si="128"/>
        <v>Moderado</v>
      </c>
      <c r="AK197" s="80">
        <f t="shared" si="129"/>
        <v>0.6</v>
      </c>
      <c r="AL197" s="76" t="e">
        <f>IF(AND(N197&lt;&gt;"",AJ197&lt;&gt;""),VLOOKUP(N197&amp;AJ197,'No Eliminar'!$P$3:$Q$27,2,FALSE),"")</f>
        <v>#N/A</v>
      </c>
      <c r="AM197" s="140"/>
      <c r="AN197" s="171"/>
      <c r="AO197" s="171"/>
      <c r="AP197" s="95" t="str">
        <f t="shared" si="130"/>
        <v>Impacto</v>
      </c>
      <c r="AQ197" s="96"/>
      <c r="AR197" s="146" t="str">
        <f t="shared" si="131"/>
        <v/>
      </c>
      <c r="AS197" s="96"/>
      <c r="AT197" s="94" t="str">
        <f t="shared" si="132"/>
        <v/>
      </c>
      <c r="AU197" s="97" t="e">
        <f t="shared" si="133"/>
        <v>#VALUE!</v>
      </c>
      <c r="AV197" s="96"/>
      <c r="AW197" s="96"/>
      <c r="AX197" s="96"/>
      <c r="AY197" s="97" t="str">
        <f t="shared" si="134"/>
        <v/>
      </c>
      <c r="AZ197" s="98" t="str">
        <f t="shared" si="135"/>
        <v>Muy Alta</v>
      </c>
      <c r="BA197" s="97" t="e">
        <f t="shared" si="136"/>
        <v>#VALUE!</v>
      </c>
      <c r="BB197" s="98" t="e">
        <f t="shared" si="137"/>
        <v>#VALUE!</v>
      </c>
      <c r="BC197" s="74" t="e">
        <f>IF(AND(AZ197&lt;&gt;"",BB197&lt;&gt;""),VLOOKUP(AZ197&amp;BB197,'No Eliminar'!$P$3:$Q$27,2,FALSE),"")</f>
        <v>#VALUE!</v>
      </c>
      <c r="BD197" s="96"/>
      <c r="BE197" s="171"/>
      <c r="BF197" s="171"/>
      <c r="BG197" s="171"/>
      <c r="BH197" s="171"/>
      <c r="BI197" s="171"/>
      <c r="BJ197" s="176"/>
    </row>
    <row r="198" spans="2:62" ht="86.25" thickBot="1" x14ac:dyDescent="0.35">
      <c r="B198" s="68"/>
      <c r="C198" s="179" t="e">
        <f>VLOOKUP(B198,'No Eliminar'!B$3:D$18,2,FALSE)</f>
        <v>#N/A</v>
      </c>
      <c r="D198" s="179" t="e">
        <f>VLOOKUP(B198,'No Eliminar'!B$3:E$18,4,FALSE)</f>
        <v>#N/A</v>
      </c>
      <c r="E198" s="68"/>
      <c r="F198" s="149"/>
      <c r="G198" s="175"/>
      <c r="H198" s="187" t="s">
        <v>368</v>
      </c>
      <c r="I198" s="69"/>
      <c r="J198" s="88"/>
      <c r="K198" s="88"/>
      <c r="L198" s="68"/>
      <c r="M198" s="163"/>
      <c r="N198" s="89" t="str">
        <f t="shared" si="125"/>
        <v>;</v>
      </c>
      <c r="O198" s="90" t="str">
        <f t="shared" si="126"/>
        <v/>
      </c>
      <c r="P198" s="91"/>
      <c r="Q198" s="91"/>
      <c r="R198" s="91"/>
      <c r="S198" s="91"/>
      <c r="T198" s="91"/>
      <c r="U198" s="91"/>
      <c r="V198" s="91"/>
      <c r="W198" s="91"/>
      <c r="X198" s="91"/>
      <c r="Y198" s="91"/>
      <c r="Z198" s="91"/>
      <c r="AA198" s="91"/>
      <c r="AB198" s="91"/>
      <c r="AC198" s="91"/>
      <c r="AD198" s="91"/>
      <c r="AE198" s="91"/>
      <c r="AF198" s="91"/>
      <c r="AG198" s="91"/>
      <c r="AH198" s="91"/>
      <c r="AI198" s="62">
        <f t="shared" si="127"/>
        <v>0</v>
      </c>
      <c r="AJ198" s="81" t="str">
        <f t="shared" si="128"/>
        <v>Moderado</v>
      </c>
      <c r="AK198" s="80">
        <f t="shared" si="129"/>
        <v>0.6</v>
      </c>
      <c r="AL198" s="76" t="e">
        <f>IF(AND(N198&lt;&gt;"",AJ198&lt;&gt;""),VLOOKUP(N198&amp;AJ198,'No Eliminar'!$P$3:$Q$27,2,FALSE),"")</f>
        <v>#N/A</v>
      </c>
      <c r="AM198" s="140"/>
      <c r="AN198" s="171"/>
      <c r="AO198" s="171"/>
      <c r="AP198" s="95" t="str">
        <f t="shared" si="130"/>
        <v>Impacto</v>
      </c>
      <c r="AQ198" s="96"/>
      <c r="AR198" s="146" t="str">
        <f t="shared" si="131"/>
        <v/>
      </c>
      <c r="AS198" s="96"/>
      <c r="AT198" s="94" t="str">
        <f t="shared" si="132"/>
        <v/>
      </c>
      <c r="AU198" s="97" t="e">
        <f t="shared" si="133"/>
        <v>#VALUE!</v>
      </c>
      <c r="AV198" s="96"/>
      <c r="AW198" s="96"/>
      <c r="AX198" s="96"/>
      <c r="AY198" s="97" t="str">
        <f t="shared" si="134"/>
        <v/>
      </c>
      <c r="AZ198" s="98" t="str">
        <f t="shared" si="135"/>
        <v>Muy Alta</v>
      </c>
      <c r="BA198" s="97" t="e">
        <f t="shared" si="136"/>
        <v>#VALUE!</v>
      </c>
      <c r="BB198" s="98" t="e">
        <f t="shared" si="137"/>
        <v>#VALUE!</v>
      </c>
      <c r="BC198" s="74" t="e">
        <f>IF(AND(AZ198&lt;&gt;"",BB198&lt;&gt;""),VLOOKUP(AZ198&amp;BB198,'No Eliminar'!$P$3:$Q$27,2,FALSE),"")</f>
        <v>#VALUE!</v>
      </c>
      <c r="BD198" s="96"/>
      <c r="BE198" s="171"/>
      <c r="BF198" s="171"/>
      <c r="BG198" s="171"/>
      <c r="BH198" s="171"/>
      <c r="BI198" s="171"/>
      <c r="BJ198" s="176"/>
    </row>
    <row r="199" spans="2:62" ht="86.25" thickBot="1" x14ac:dyDescent="0.35">
      <c r="B199" s="68"/>
      <c r="C199" s="179" t="e">
        <f>VLOOKUP(B199,'No Eliminar'!B$3:D$18,2,FALSE)</f>
        <v>#N/A</v>
      </c>
      <c r="D199" s="179" t="e">
        <f>VLOOKUP(B199,'No Eliminar'!B$3:E$18,4,FALSE)</f>
        <v>#N/A</v>
      </c>
      <c r="E199" s="68"/>
      <c r="F199" s="149"/>
      <c r="G199" s="175"/>
      <c r="H199" s="187" t="s">
        <v>368</v>
      </c>
      <c r="I199" s="69"/>
      <c r="J199" s="88"/>
      <c r="K199" s="88"/>
      <c r="L199" s="68"/>
      <c r="M199" s="163"/>
      <c r="N199" s="89" t="str">
        <f t="shared" si="125"/>
        <v>;</v>
      </c>
      <c r="O199" s="90" t="str">
        <f t="shared" si="126"/>
        <v/>
      </c>
      <c r="P199" s="91"/>
      <c r="Q199" s="91"/>
      <c r="R199" s="91"/>
      <c r="S199" s="91"/>
      <c r="T199" s="91"/>
      <c r="U199" s="91"/>
      <c r="V199" s="91"/>
      <c r="W199" s="91"/>
      <c r="X199" s="91"/>
      <c r="Y199" s="91"/>
      <c r="Z199" s="91"/>
      <c r="AA199" s="91"/>
      <c r="AB199" s="91"/>
      <c r="AC199" s="91"/>
      <c r="AD199" s="91"/>
      <c r="AE199" s="91"/>
      <c r="AF199" s="91"/>
      <c r="AG199" s="91"/>
      <c r="AH199" s="91"/>
      <c r="AI199" s="62">
        <f t="shared" si="127"/>
        <v>0</v>
      </c>
      <c r="AJ199" s="81" t="str">
        <f t="shared" si="128"/>
        <v>Moderado</v>
      </c>
      <c r="AK199" s="80">
        <f t="shared" si="129"/>
        <v>0.6</v>
      </c>
      <c r="AL199" s="76" t="e">
        <f>IF(AND(N199&lt;&gt;"",AJ199&lt;&gt;""),VLOOKUP(N199&amp;AJ199,'No Eliminar'!$P$3:$Q$27,2,FALSE),"")</f>
        <v>#N/A</v>
      </c>
      <c r="AM199" s="140"/>
      <c r="AN199" s="171"/>
      <c r="AO199" s="171"/>
      <c r="AP199" s="95" t="str">
        <f t="shared" si="130"/>
        <v>Impacto</v>
      </c>
      <c r="AQ199" s="96"/>
      <c r="AR199" s="146" t="str">
        <f t="shared" si="131"/>
        <v/>
      </c>
      <c r="AS199" s="96"/>
      <c r="AT199" s="94" t="str">
        <f t="shared" si="132"/>
        <v/>
      </c>
      <c r="AU199" s="97" t="e">
        <f t="shared" si="133"/>
        <v>#VALUE!</v>
      </c>
      <c r="AV199" s="96"/>
      <c r="AW199" s="96"/>
      <c r="AX199" s="96"/>
      <c r="AY199" s="97" t="str">
        <f t="shared" si="134"/>
        <v/>
      </c>
      <c r="AZ199" s="98" t="str">
        <f t="shared" si="135"/>
        <v>Muy Alta</v>
      </c>
      <c r="BA199" s="97" t="e">
        <f t="shared" si="136"/>
        <v>#VALUE!</v>
      </c>
      <c r="BB199" s="98" t="e">
        <f t="shared" si="137"/>
        <v>#VALUE!</v>
      </c>
      <c r="BC199" s="74" t="e">
        <f>IF(AND(AZ199&lt;&gt;"",BB199&lt;&gt;""),VLOOKUP(AZ199&amp;BB199,'No Eliminar'!$P$3:$Q$27,2,FALSE),"")</f>
        <v>#VALUE!</v>
      </c>
      <c r="BD199" s="96"/>
      <c r="BE199" s="171"/>
      <c r="BF199" s="171"/>
      <c r="BG199" s="171"/>
      <c r="BH199" s="171"/>
      <c r="BI199" s="171"/>
      <c r="BJ199" s="176"/>
    </row>
    <row r="200" spans="2:62" ht="86.25" thickBot="1" x14ac:dyDescent="0.35">
      <c r="B200" s="68"/>
      <c r="C200" s="179" t="e">
        <f>VLOOKUP(B200,'No Eliminar'!B$3:D$18,2,FALSE)</f>
        <v>#N/A</v>
      </c>
      <c r="D200" s="179" t="e">
        <f>VLOOKUP(B200,'No Eliminar'!B$3:E$18,4,FALSE)</f>
        <v>#N/A</v>
      </c>
      <c r="E200" s="68"/>
      <c r="F200" s="149"/>
      <c r="G200" s="175"/>
      <c r="H200" s="187" t="s">
        <v>368</v>
      </c>
      <c r="I200" s="69"/>
      <c r="J200" s="88"/>
      <c r="K200" s="88"/>
      <c r="L200" s="68"/>
      <c r="M200" s="163"/>
      <c r="N200" s="89" t="str">
        <f t="shared" si="125"/>
        <v>;</v>
      </c>
      <c r="O200" s="90" t="str">
        <f t="shared" si="126"/>
        <v/>
      </c>
      <c r="P200" s="91"/>
      <c r="Q200" s="91"/>
      <c r="R200" s="91"/>
      <c r="S200" s="91"/>
      <c r="T200" s="91"/>
      <c r="U200" s="91"/>
      <c r="V200" s="91"/>
      <c r="W200" s="91"/>
      <c r="X200" s="91"/>
      <c r="Y200" s="91"/>
      <c r="Z200" s="91"/>
      <c r="AA200" s="91"/>
      <c r="AB200" s="91"/>
      <c r="AC200" s="91"/>
      <c r="AD200" s="91"/>
      <c r="AE200" s="91"/>
      <c r="AF200" s="91"/>
      <c r="AG200" s="91"/>
      <c r="AH200" s="91"/>
      <c r="AI200" s="62">
        <f t="shared" si="127"/>
        <v>0</v>
      </c>
      <c r="AJ200" s="81" t="str">
        <f t="shared" si="128"/>
        <v>Moderado</v>
      </c>
      <c r="AK200" s="80">
        <f t="shared" si="129"/>
        <v>0.6</v>
      </c>
      <c r="AL200" s="76" t="e">
        <f>IF(AND(N200&lt;&gt;"",AJ200&lt;&gt;""),VLOOKUP(N200&amp;AJ200,'No Eliminar'!$P$3:$Q$27,2,FALSE),"")</f>
        <v>#N/A</v>
      </c>
      <c r="AM200" s="140"/>
      <c r="AN200" s="171"/>
      <c r="AO200" s="171"/>
      <c r="AP200" s="95" t="str">
        <f t="shared" si="130"/>
        <v>Impacto</v>
      </c>
      <c r="AQ200" s="96"/>
      <c r="AR200" s="146" t="str">
        <f t="shared" si="131"/>
        <v/>
      </c>
      <c r="AS200" s="96"/>
      <c r="AT200" s="94" t="str">
        <f t="shared" si="132"/>
        <v/>
      </c>
      <c r="AU200" s="97" t="e">
        <f t="shared" si="133"/>
        <v>#VALUE!</v>
      </c>
      <c r="AV200" s="96"/>
      <c r="AW200" s="96"/>
      <c r="AX200" s="96"/>
      <c r="AY200" s="97" t="str">
        <f t="shared" si="134"/>
        <v/>
      </c>
      <c r="AZ200" s="98" t="str">
        <f t="shared" si="135"/>
        <v>Muy Alta</v>
      </c>
      <c r="BA200" s="97" t="e">
        <f t="shared" si="136"/>
        <v>#VALUE!</v>
      </c>
      <c r="BB200" s="98" t="e">
        <f t="shared" si="137"/>
        <v>#VALUE!</v>
      </c>
      <c r="BC200" s="74" t="e">
        <f>IF(AND(AZ200&lt;&gt;"",BB200&lt;&gt;""),VLOOKUP(AZ200&amp;BB200,'No Eliminar'!$P$3:$Q$27,2,FALSE),"")</f>
        <v>#VALUE!</v>
      </c>
      <c r="BD200" s="96"/>
      <c r="BE200" s="171"/>
      <c r="BF200" s="171"/>
      <c r="BG200" s="171"/>
      <c r="BH200" s="171"/>
      <c r="BI200" s="171"/>
      <c r="BJ200" s="176"/>
    </row>
    <row r="201" spans="2:62" ht="86.25" thickBot="1" x14ac:dyDescent="0.35">
      <c r="B201" s="68"/>
      <c r="C201" s="179" t="e">
        <f>VLOOKUP(B201,'No Eliminar'!B$3:D$18,2,FALSE)</f>
        <v>#N/A</v>
      </c>
      <c r="D201" s="179" t="e">
        <f>VLOOKUP(B201,'No Eliminar'!B$3:E$18,4,FALSE)</f>
        <v>#N/A</v>
      </c>
      <c r="E201" s="68"/>
      <c r="F201" s="149"/>
      <c r="G201" s="175"/>
      <c r="H201" s="187" t="s">
        <v>368</v>
      </c>
      <c r="I201" s="69"/>
      <c r="J201" s="88"/>
      <c r="K201" s="88"/>
      <c r="L201" s="68"/>
      <c r="M201" s="163"/>
      <c r="N201" s="89" t="str">
        <f t="shared" si="125"/>
        <v>;</v>
      </c>
      <c r="O201" s="90" t="str">
        <f t="shared" si="126"/>
        <v/>
      </c>
      <c r="P201" s="91"/>
      <c r="Q201" s="91"/>
      <c r="R201" s="91"/>
      <c r="S201" s="91"/>
      <c r="T201" s="91"/>
      <c r="U201" s="91"/>
      <c r="V201" s="91"/>
      <c r="W201" s="91"/>
      <c r="X201" s="91"/>
      <c r="Y201" s="91"/>
      <c r="Z201" s="91"/>
      <c r="AA201" s="91"/>
      <c r="AB201" s="91"/>
      <c r="AC201" s="91"/>
      <c r="AD201" s="91"/>
      <c r="AE201" s="91"/>
      <c r="AF201" s="91"/>
      <c r="AG201" s="91"/>
      <c r="AH201" s="91"/>
      <c r="AI201" s="62">
        <f t="shared" si="127"/>
        <v>0</v>
      </c>
      <c r="AJ201" s="81" t="str">
        <f t="shared" si="128"/>
        <v>Moderado</v>
      </c>
      <c r="AK201" s="80">
        <f t="shared" si="129"/>
        <v>0.6</v>
      </c>
      <c r="AL201" s="76" t="e">
        <f>IF(AND(N201&lt;&gt;"",AJ201&lt;&gt;""),VLOOKUP(N201&amp;AJ201,'No Eliminar'!$P$3:$Q$27,2,FALSE),"")</f>
        <v>#N/A</v>
      </c>
      <c r="AM201" s="140"/>
      <c r="AN201" s="171"/>
      <c r="AO201" s="171"/>
      <c r="AP201" s="95" t="str">
        <f t="shared" si="130"/>
        <v>Impacto</v>
      </c>
      <c r="AQ201" s="96"/>
      <c r="AR201" s="146" t="str">
        <f t="shared" si="131"/>
        <v/>
      </c>
      <c r="AS201" s="96"/>
      <c r="AT201" s="94" t="str">
        <f t="shared" si="132"/>
        <v/>
      </c>
      <c r="AU201" s="97" t="e">
        <f t="shared" si="133"/>
        <v>#VALUE!</v>
      </c>
      <c r="AV201" s="96"/>
      <c r="AW201" s="96"/>
      <c r="AX201" s="96"/>
      <c r="AY201" s="97" t="str">
        <f t="shared" si="134"/>
        <v/>
      </c>
      <c r="AZ201" s="98" t="str">
        <f t="shared" si="135"/>
        <v>Muy Alta</v>
      </c>
      <c r="BA201" s="97" t="e">
        <f t="shared" si="136"/>
        <v>#VALUE!</v>
      </c>
      <c r="BB201" s="98" t="e">
        <f t="shared" si="137"/>
        <v>#VALUE!</v>
      </c>
      <c r="BC201" s="74" t="e">
        <f>IF(AND(AZ201&lt;&gt;"",BB201&lt;&gt;""),VLOOKUP(AZ201&amp;BB201,'No Eliminar'!$P$3:$Q$27,2,FALSE),"")</f>
        <v>#VALUE!</v>
      </c>
      <c r="BD201" s="96"/>
      <c r="BE201" s="171"/>
      <c r="BF201" s="171"/>
      <c r="BG201" s="171"/>
      <c r="BH201" s="171"/>
      <c r="BI201" s="171"/>
      <c r="BJ201" s="176"/>
    </row>
    <row r="202" spans="2:62" ht="86.25" thickBot="1" x14ac:dyDescent="0.35">
      <c r="B202" s="68"/>
      <c r="C202" s="179" t="e">
        <f>VLOOKUP(B202,'No Eliminar'!B$3:D$18,2,FALSE)</f>
        <v>#N/A</v>
      </c>
      <c r="D202" s="179" t="e">
        <f>VLOOKUP(B202,'No Eliminar'!B$3:E$18,4,FALSE)</f>
        <v>#N/A</v>
      </c>
      <c r="E202" s="68"/>
      <c r="F202" s="149"/>
      <c r="G202" s="175"/>
      <c r="H202" s="187" t="s">
        <v>368</v>
      </c>
      <c r="I202" s="69"/>
      <c r="J202" s="88"/>
      <c r="K202" s="88"/>
      <c r="L202" s="68"/>
      <c r="M202" s="163"/>
      <c r="N202" s="89" t="str">
        <f t="shared" si="125"/>
        <v>;</v>
      </c>
      <c r="O202" s="90" t="str">
        <f t="shared" si="126"/>
        <v/>
      </c>
      <c r="P202" s="91"/>
      <c r="Q202" s="91"/>
      <c r="R202" s="91"/>
      <c r="S202" s="91"/>
      <c r="T202" s="91"/>
      <c r="U202" s="91"/>
      <c r="V202" s="91"/>
      <c r="W202" s="91"/>
      <c r="X202" s="91"/>
      <c r="Y202" s="91"/>
      <c r="Z202" s="91"/>
      <c r="AA202" s="91"/>
      <c r="AB202" s="91"/>
      <c r="AC202" s="91"/>
      <c r="AD202" s="91"/>
      <c r="AE202" s="91"/>
      <c r="AF202" s="91"/>
      <c r="AG202" s="91"/>
      <c r="AH202" s="91"/>
      <c r="AI202" s="62">
        <f t="shared" si="127"/>
        <v>0</v>
      </c>
      <c r="AJ202" s="81" t="str">
        <f t="shared" si="128"/>
        <v>Moderado</v>
      </c>
      <c r="AK202" s="80">
        <f t="shared" si="129"/>
        <v>0.6</v>
      </c>
      <c r="AL202" s="76" t="e">
        <f>IF(AND(N202&lt;&gt;"",AJ202&lt;&gt;""),VLOOKUP(N202&amp;AJ202,'No Eliminar'!$P$3:$Q$27,2,FALSE),"")</f>
        <v>#N/A</v>
      </c>
      <c r="AM202" s="140"/>
      <c r="AN202" s="171"/>
      <c r="AO202" s="171"/>
      <c r="AP202" s="95" t="str">
        <f t="shared" si="130"/>
        <v>Impacto</v>
      </c>
      <c r="AQ202" s="96"/>
      <c r="AR202" s="146" t="str">
        <f t="shared" si="131"/>
        <v/>
      </c>
      <c r="AS202" s="96"/>
      <c r="AT202" s="94" t="str">
        <f t="shared" si="132"/>
        <v/>
      </c>
      <c r="AU202" s="97" t="e">
        <f t="shared" si="133"/>
        <v>#VALUE!</v>
      </c>
      <c r="AV202" s="96"/>
      <c r="AW202" s="96"/>
      <c r="AX202" s="96"/>
      <c r="AY202" s="97" t="str">
        <f t="shared" si="134"/>
        <v/>
      </c>
      <c r="AZ202" s="98" t="str">
        <f t="shared" si="135"/>
        <v>Muy Alta</v>
      </c>
      <c r="BA202" s="97" t="e">
        <f t="shared" si="136"/>
        <v>#VALUE!</v>
      </c>
      <c r="BB202" s="98" t="e">
        <f t="shared" si="137"/>
        <v>#VALUE!</v>
      </c>
      <c r="BC202" s="74" t="e">
        <f>IF(AND(AZ202&lt;&gt;"",BB202&lt;&gt;""),VLOOKUP(AZ202&amp;BB202,'No Eliminar'!$P$3:$Q$27,2,FALSE),"")</f>
        <v>#VALUE!</v>
      </c>
      <c r="BD202" s="96"/>
      <c r="BE202" s="171"/>
      <c r="BF202" s="171"/>
      <c r="BG202" s="171"/>
      <c r="BH202" s="171"/>
      <c r="BI202" s="171"/>
      <c r="BJ202" s="176"/>
    </row>
    <row r="203" spans="2:62" ht="86.25" thickBot="1" x14ac:dyDescent="0.35">
      <c r="B203" s="68"/>
      <c r="C203" s="179" t="e">
        <f>VLOOKUP(B203,'No Eliminar'!B$3:D$18,2,FALSE)</f>
        <v>#N/A</v>
      </c>
      <c r="D203" s="179" t="e">
        <f>VLOOKUP(B203,'No Eliminar'!B$3:E$18,4,FALSE)</f>
        <v>#N/A</v>
      </c>
      <c r="E203" s="68"/>
      <c r="F203" s="149"/>
      <c r="G203" s="175"/>
      <c r="H203" s="187" t="s">
        <v>368</v>
      </c>
      <c r="I203" s="69"/>
      <c r="J203" s="88"/>
      <c r="K203" s="88"/>
      <c r="L203" s="68"/>
      <c r="M203" s="163"/>
      <c r="N203" s="89" t="str">
        <f t="shared" si="125"/>
        <v>;</v>
      </c>
      <c r="O203" s="90" t="str">
        <f t="shared" si="126"/>
        <v/>
      </c>
      <c r="P203" s="91"/>
      <c r="Q203" s="91"/>
      <c r="R203" s="91"/>
      <c r="S203" s="91"/>
      <c r="T203" s="91"/>
      <c r="U203" s="91"/>
      <c r="V203" s="91"/>
      <c r="W203" s="91"/>
      <c r="X203" s="91"/>
      <c r="Y203" s="91"/>
      <c r="Z203" s="91"/>
      <c r="AA203" s="91"/>
      <c r="AB203" s="91"/>
      <c r="AC203" s="91"/>
      <c r="AD203" s="91"/>
      <c r="AE203" s="91"/>
      <c r="AF203" s="91"/>
      <c r="AG203" s="91"/>
      <c r="AH203" s="91"/>
      <c r="AI203" s="62">
        <f t="shared" si="127"/>
        <v>0</v>
      </c>
      <c r="AJ203" s="81" t="str">
        <f t="shared" si="128"/>
        <v>Moderado</v>
      </c>
      <c r="AK203" s="80">
        <f t="shared" si="129"/>
        <v>0.6</v>
      </c>
      <c r="AL203" s="76" t="e">
        <f>IF(AND(N203&lt;&gt;"",AJ203&lt;&gt;""),VLOOKUP(N203&amp;AJ203,'No Eliminar'!$P$3:$Q$27,2,FALSE),"")</f>
        <v>#N/A</v>
      </c>
      <c r="AM203" s="140"/>
      <c r="AN203" s="171"/>
      <c r="AO203" s="171"/>
      <c r="AP203" s="95" t="str">
        <f t="shared" si="130"/>
        <v>Impacto</v>
      </c>
      <c r="AQ203" s="96"/>
      <c r="AR203" s="146" t="str">
        <f t="shared" si="131"/>
        <v/>
      </c>
      <c r="AS203" s="96"/>
      <c r="AT203" s="94" t="str">
        <f t="shared" si="132"/>
        <v/>
      </c>
      <c r="AU203" s="97" t="e">
        <f t="shared" si="133"/>
        <v>#VALUE!</v>
      </c>
      <c r="AV203" s="96"/>
      <c r="AW203" s="96"/>
      <c r="AX203" s="96"/>
      <c r="AY203" s="97" t="str">
        <f t="shared" si="134"/>
        <v/>
      </c>
      <c r="AZ203" s="98" t="str">
        <f t="shared" si="135"/>
        <v>Muy Alta</v>
      </c>
      <c r="BA203" s="97" t="e">
        <f t="shared" si="136"/>
        <v>#VALUE!</v>
      </c>
      <c r="BB203" s="98" t="e">
        <f t="shared" si="137"/>
        <v>#VALUE!</v>
      </c>
      <c r="BC203" s="74" t="e">
        <f>IF(AND(AZ203&lt;&gt;"",BB203&lt;&gt;""),VLOOKUP(AZ203&amp;BB203,'No Eliminar'!$P$3:$Q$27,2,FALSE),"")</f>
        <v>#VALUE!</v>
      </c>
      <c r="BD203" s="96"/>
      <c r="BE203" s="171"/>
      <c r="BF203" s="171"/>
      <c r="BG203" s="171"/>
      <c r="BH203" s="171"/>
      <c r="BI203" s="171"/>
      <c r="BJ203" s="176"/>
    </row>
    <row r="204" spans="2:62" ht="86.25" thickBot="1" x14ac:dyDescent="0.35">
      <c r="B204" s="68"/>
      <c r="C204" s="179" t="e">
        <f>VLOOKUP(B204,'No Eliminar'!B$3:D$18,2,FALSE)</f>
        <v>#N/A</v>
      </c>
      <c r="D204" s="179" t="e">
        <f>VLOOKUP(B204,'No Eliminar'!B$3:E$18,4,FALSE)</f>
        <v>#N/A</v>
      </c>
      <c r="E204" s="68"/>
      <c r="F204" s="149"/>
      <c r="G204" s="175"/>
      <c r="H204" s="187" t="s">
        <v>368</v>
      </c>
      <c r="I204" s="69"/>
      <c r="J204" s="88"/>
      <c r="K204" s="88"/>
      <c r="L204" s="68"/>
      <c r="M204" s="163"/>
      <c r="N204" s="89" t="str">
        <f t="shared" si="125"/>
        <v>;</v>
      </c>
      <c r="O204" s="90" t="str">
        <f t="shared" si="126"/>
        <v/>
      </c>
      <c r="P204" s="91"/>
      <c r="Q204" s="91"/>
      <c r="R204" s="91"/>
      <c r="S204" s="91"/>
      <c r="T204" s="91"/>
      <c r="U204" s="91"/>
      <c r="V204" s="91"/>
      <c r="W204" s="91"/>
      <c r="X204" s="91"/>
      <c r="Y204" s="91"/>
      <c r="Z204" s="91"/>
      <c r="AA204" s="91"/>
      <c r="AB204" s="91"/>
      <c r="AC204" s="91"/>
      <c r="AD204" s="91"/>
      <c r="AE204" s="91"/>
      <c r="AF204" s="91"/>
      <c r="AG204" s="91"/>
      <c r="AH204" s="91"/>
      <c r="AI204" s="62">
        <f t="shared" si="127"/>
        <v>0</v>
      </c>
      <c r="AJ204" s="81" t="str">
        <f t="shared" si="128"/>
        <v>Moderado</v>
      </c>
      <c r="AK204" s="80">
        <f t="shared" si="129"/>
        <v>0.6</v>
      </c>
      <c r="AL204" s="76" t="e">
        <f>IF(AND(N204&lt;&gt;"",AJ204&lt;&gt;""),VLOOKUP(N204&amp;AJ204,'No Eliminar'!$P$3:$Q$27,2,FALSE),"")</f>
        <v>#N/A</v>
      </c>
      <c r="AM204" s="140"/>
      <c r="AN204" s="171"/>
      <c r="AO204" s="171"/>
      <c r="AP204" s="95" t="str">
        <f t="shared" si="130"/>
        <v>Impacto</v>
      </c>
      <c r="AQ204" s="96"/>
      <c r="AR204" s="146" t="str">
        <f t="shared" si="131"/>
        <v/>
      </c>
      <c r="AS204" s="96"/>
      <c r="AT204" s="94" t="str">
        <f t="shared" si="132"/>
        <v/>
      </c>
      <c r="AU204" s="97" t="e">
        <f t="shared" si="133"/>
        <v>#VALUE!</v>
      </c>
      <c r="AV204" s="96"/>
      <c r="AW204" s="96"/>
      <c r="AX204" s="96"/>
      <c r="AY204" s="97" t="str">
        <f t="shared" si="134"/>
        <v/>
      </c>
      <c r="AZ204" s="98" t="str">
        <f t="shared" si="135"/>
        <v>Muy Alta</v>
      </c>
      <c r="BA204" s="97" t="e">
        <f t="shared" si="136"/>
        <v>#VALUE!</v>
      </c>
      <c r="BB204" s="98" t="e">
        <f t="shared" si="137"/>
        <v>#VALUE!</v>
      </c>
      <c r="BC204" s="74" t="e">
        <f>IF(AND(AZ204&lt;&gt;"",BB204&lt;&gt;""),VLOOKUP(AZ204&amp;BB204,'No Eliminar'!$P$3:$Q$27,2,FALSE),"")</f>
        <v>#VALUE!</v>
      </c>
      <c r="BD204" s="96"/>
      <c r="BE204" s="171"/>
      <c r="BF204" s="171"/>
      <c r="BG204" s="171"/>
      <c r="BH204" s="171"/>
      <c r="BI204" s="171"/>
      <c r="BJ204" s="176"/>
    </row>
    <row r="205" spans="2:62" ht="86.25" thickBot="1" x14ac:dyDescent="0.35">
      <c r="B205" s="68"/>
      <c r="C205" s="179" t="e">
        <f>VLOOKUP(B205,'No Eliminar'!B$3:D$18,2,FALSE)</f>
        <v>#N/A</v>
      </c>
      <c r="D205" s="179" t="e">
        <f>VLOOKUP(B205,'No Eliminar'!B$3:E$18,4,FALSE)</f>
        <v>#N/A</v>
      </c>
      <c r="E205" s="68"/>
      <c r="F205" s="149"/>
      <c r="G205" s="175"/>
      <c r="H205" s="187" t="s">
        <v>368</v>
      </c>
      <c r="I205" s="69"/>
      <c r="J205" s="88"/>
      <c r="K205" s="88"/>
      <c r="L205" s="68"/>
      <c r="M205" s="163"/>
      <c r="N205" s="89" t="str">
        <f t="shared" si="125"/>
        <v>;</v>
      </c>
      <c r="O205" s="90" t="str">
        <f t="shared" si="126"/>
        <v/>
      </c>
      <c r="P205" s="91"/>
      <c r="Q205" s="91"/>
      <c r="R205" s="91"/>
      <c r="S205" s="91"/>
      <c r="T205" s="91"/>
      <c r="U205" s="91"/>
      <c r="V205" s="91"/>
      <c r="W205" s="91"/>
      <c r="X205" s="91"/>
      <c r="Y205" s="91"/>
      <c r="Z205" s="91"/>
      <c r="AA205" s="91"/>
      <c r="AB205" s="91"/>
      <c r="AC205" s="91"/>
      <c r="AD205" s="91"/>
      <c r="AE205" s="91"/>
      <c r="AF205" s="91"/>
      <c r="AG205" s="91"/>
      <c r="AH205" s="91"/>
      <c r="AI205" s="62">
        <f t="shared" si="127"/>
        <v>0</v>
      </c>
      <c r="AJ205" s="81" t="str">
        <f t="shared" si="128"/>
        <v>Moderado</v>
      </c>
      <c r="AK205" s="80">
        <f t="shared" si="129"/>
        <v>0.6</v>
      </c>
      <c r="AL205" s="76" t="e">
        <f>IF(AND(N205&lt;&gt;"",AJ205&lt;&gt;""),VLOOKUP(N205&amp;AJ205,'No Eliminar'!$P$3:$Q$27,2,FALSE),"")</f>
        <v>#N/A</v>
      </c>
      <c r="AM205" s="140"/>
      <c r="AN205" s="171"/>
      <c r="AO205" s="171"/>
      <c r="AP205" s="95" t="str">
        <f t="shared" si="130"/>
        <v>Impacto</v>
      </c>
      <c r="AQ205" s="96"/>
      <c r="AR205" s="146" t="str">
        <f t="shared" si="131"/>
        <v/>
      </c>
      <c r="AS205" s="96"/>
      <c r="AT205" s="94" t="str">
        <f t="shared" si="132"/>
        <v/>
      </c>
      <c r="AU205" s="97" t="e">
        <f t="shared" si="133"/>
        <v>#VALUE!</v>
      </c>
      <c r="AV205" s="96"/>
      <c r="AW205" s="96"/>
      <c r="AX205" s="96"/>
      <c r="AY205" s="97" t="str">
        <f t="shared" si="134"/>
        <v/>
      </c>
      <c r="AZ205" s="98" t="str">
        <f t="shared" si="135"/>
        <v>Muy Alta</v>
      </c>
      <c r="BA205" s="97" t="e">
        <f t="shared" si="136"/>
        <v>#VALUE!</v>
      </c>
      <c r="BB205" s="98" t="e">
        <f t="shared" si="137"/>
        <v>#VALUE!</v>
      </c>
      <c r="BC205" s="74" t="e">
        <f>IF(AND(AZ205&lt;&gt;"",BB205&lt;&gt;""),VLOOKUP(AZ205&amp;BB205,'No Eliminar'!$P$3:$Q$27,2,FALSE),"")</f>
        <v>#VALUE!</v>
      </c>
      <c r="BD205" s="96"/>
      <c r="BE205" s="171"/>
      <c r="BF205" s="171"/>
      <c r="BG205" s="171"/>
      <c r="BH205" s="171"/>
      <c r="BI205" s="171"/>
      <c r="BJ205" s="176"/>
    </row>
    <row r="206" spans="2:62" ht="86.25" thickBot="1" x14ac:dyDescent="0.35">
      <c r="B206" s="68"/>
      <c r="C206" s="179" t="e">
        <f>VLOOKUP(B206,'No Eliminar'!B$3:D$18,2,FALSE)</f>
        <v>#N/A</v>
      </c>
      <c r="D206" s="179" t="e">
        <f>VLOOKUP(B206,'No Eliminar'!B$3:E$18,4,FALSE)</f>
        <v>#N/A</v>
      </c>
      <c r="E206" s="68"/>
      <c r="F206" s="149"/>
      <c r="G206" s="175"/>
      <c r="H206" s="187" t="s">
        <v>368</v>
      </c>
      <c r="I206" s="69"/>
      <c r="J206" s="88"/>
      <c r="K206" s="88"/>
      <c r="L206" s="68"/>
      <c r="M206" s="163"/>
      <c r="N206" s="89" t="str">
        <f t="shared" si="125"/>
        <v>;</v>
      </c>
      <c r="O206" s="90" t="str">
        <f t="shared" si="126"/>
        <v/>
      </c>
      <c r="P206" s="91"/>
      <c r="Q206" s="91"/>
      <c r="R206" s="91"/>
      <c r="S206" s="91"/>
      <c r="T206" s="91"/>
      <c r="U206" s="91"/>
      <c r="V206" s="91"/>
      <c r="W206" s="91"/>
      <c r="X206" s="91"/>
      <c r="Y206" s="91"/>
      <c r="Z206" s="91"/>
      <c r="AA206" s="91"/>
      <c r="AB206" s="91"/>
      <c r="AC206" s="91"/>
      <c r="AD206" s="91"/>
      <c r="AE206" s="91"/>
      <c r="AF206" s="91"/>
      <c r="AG206" s="91"/>
      <c r="AH206" s="91"/>
      <c r="AI206" s="62">
        <f t="shared" si="127"/>
        <v>0</v>
      </c>
      <c r="AJ206" s="81" t="str">
        <f t="shared" si="128"/>
        <v>Moderado</v>
      </c>
      <c r="AK206" s="80">
        <f t="shared" si="129"/>
        <v>0.6</v>
      </c>
      <c r="AL206" s="76" t="e">
        <f>IF(AND(N206&lt;&gt;"",AJ206&lt;&gt;""),VLOOKUP(N206&amp;AJ206,'No Eliminar'!$P$3:$Q$27,2,FALSE),"")</f>
        <v>#N/A</v>
      </c>
      <c r="AM206" s="140"/>
      <c r="AN206" s="171"/>
      <c r="AO206" s="171"/>
      <c r="AP206" s="95" t="str">
        <f t="shared" si="130"/>
        <v>Impacto</v>
      </c>
      <c r="AQ206" s="96"/>
      <c r="AR206" s="146" t="str">
        <f t="shared" si="131"/>
        <v/>
      </c>
      <c r="AS206" s="96"/>
      <c r="AT206" s="94" t="str">
        <f t="shared" si="132"/>
        <v/>
      </c>
      <c r="AU206" s="97" t="e">
        <f t="shared" si="133"/>
        <v>#VALUE!</v>
      </c>
      <c r="AV206" s="96"/>
      <c r="AW206" s="96"/>
      <c r="AX206" s="96"/>
      <c r="AY206" s="97" t="str">
        <f t="shared" si="134"/>
        <v/>
      </c>
      <c r="AZ206" s="98" t="str">
        <f t="shared" si="135"/>
        <v>Muy Alta</v>
      </c>
      <c r="BA206" s="97" t="e">
        <f t="shared" si="136"/>
        <v>#VALUE!</v>
      </c>
      <c r="BB206" s="98" t="e">
        <f t="shared" si="137"/>
        <v>#VALUE!</v>
      </c>
      <c r="BC206" s="74" t="e">
        <f>IF(AND(AZ206&lt;&gt;"",BB206&lt;&gt;""),VLOOKUP(AZ206&amp;BB206,'No Eliminar'!$P$3:$Q$27,2,FALSE),"")</f>
        <v>#VALUE!</v>
      </c>
      <c r="BD206" s="96"/>
      <c r="BE206" s="171"/>
      <c r="BF206" s="171"/>
      <c r="BG206" s="171"/>
      <c r="BH206" s="171"/>
      <c r="BI206" s="171"/>
      <c r="BJ206" s="176"/>
    </row>
    <row r="207" spans="2:62" ht="86.25" thickBot="1" x14ac:dyDescent="0.35">
      <c r="B207" s="68"/>
      <c r="C207" s="179" t="e">
        <f>VLOOKUP(B207,'No Eliminar'!B$3:D$18,2,FALSE)</f>
        <v>#N/A</v>
      </c>
      <c r="D207" s="179" t="e">
        <f>VLOOKUP(B207,'No Eliminar'!B$3:E$18,4,FALSE)</f>
        <v>#N/A</v>
      </c>
      <c r="E207" s="68"/>
      <c r="F207" s="149"/>
      <c r="G207" s="175"/>
      <c r="H207" s="187" t="s">
        <v>368</v>
      </c>
      <c r="I207" s="69"/>
      <c r="J207" s="88"/>
      <c r="K207" s="88"/>
      <c r="L207" s="68"/>
      <c r="M207" s="163"/>
      <c r="N207" s="89" t="str">
        <f t="shared" si="125"/>
        <v>;</v>
      </c>
      <c r="O207" s="90" t="str">
        <f t="shared" si="126"/>
        <v/>
      </c>
      <c r="P207" s="91"/>
      <c r="Q207" s="91"/>
      <c r="R207" s="91"/>
      <c r="S207" s="91"/>
      <c r="T207" s="91"/>
      <c r="U207" s="91"/>
      <c r="V207" s="91"/>
      <c r="W207" s="91"/>
      <c r="X207" s="91"/>
      <c r="Y207" s="91"/>
      <c r="Z207" s="91"/>
      <c r="AA207" s="91"/>
      <c r="AB207" s="91"/>
      <c r="AC207" s="91"/>
      <c r="AD207" s="91"/>
      <c r="AE207" s="91"/>
      <c r="AF207" s="91"/>
      <c r="AG207" s="91"/>
      <c r="AH207" s="91"/>
      <c r="AI207" s="62">
        <f t="shared" si="127"/>
        <v>0</v>
      </c>
      <c r="AJ207" s="81" t="str">
        <f t="shared" si="128"/>
        <v>Moderado</v>
      </c>
      <c r="AK207" s="80">
        <f t="shared" si="129"/>
        <v>0.6</v>
      </c>
      <c r="AL207" s="76" t="e">
        <f>IF(AND(N207&lt;&gt;"",AJ207&lt;&gt;""),VLOOKUP(N207&amp;AJ207,'No Eliminar'!$P$3:$Q$27,2,FALSE),"")</f>
        <v>#N/A</v>
      </c>
      <c r="AM207" s="140"/>
      <c r="AN207" s="171"/>
      <c r="AO207" s="171"/>
      <c r="AP207" s="95" t="str">
        <f t="shared" si="130"/>
        <v>Impacto</v>
      </c>
      <c r="AQ207" s="96"/>
      <c r="AR207" s="146" t="str">
        <f t="shared" si="131"/>
        <v/>
      </c>
      <c r="AS207" s="96"/>
      <c r="AT207" s="94" t="str">
        <f t="shared" si="132"/>
        <v/>
      </c>
      <c r="AU207" s="97" t="e">
        <f t="shared" si="133"/>
        <v>#VALUE!</v>
      </c>
      <c r="AV207" s="96"/>
      <c r="AW207" s="96"/>
      <c r="AX207" s="96"/>
      <c r="AY207" s="97" t="str">
        <f t="shared" si="134"/>
        <v/>
      </c>
      <c r="AZ207" s="98" t="str">
        <f t="shared" si="135"/>
        <v>Muy Alta</v>
      </c>
      <c r="BA207" s="97" t="e">
        <f t="shared" si="136"/>
        <v>#VALUE!</v>
      </c>
      <c r="BB207" s="98" t="e">
        <f t="shared" si="137"/>
        <v>#VALUE!</v>
      </c>
      <c r="BC207" s="74" t="e">
        <f>IF(AND(AZ207&lt;&gt;"",BB207&lt;&gt;""),VLOOKUP(AZ207&amp;BB207,'No Eliminar'!$P$3:$Q$27,2,FALSE),"")</f>
        <v>#VALUE!</v>
      </c>
      <c r="BD207" s="96"/>
      <c r="BE207" s="171"/>
      <c r="BF207" s="171"/>
      <c r="BG207" s="171"/>
      <c r="BH207" s="171"/>
      <c r="BI207" s="171"/>
      <c r="BJ207" s="176"/>
    </row>
    <row r="208" spans="2:62" ht="86.25" thickBot="1" x14ac:dyDescent="0.35">
      <c r="B208" s="68"/>
      <c r="C208" s="179" t="e">
        <f>VLOOKUP(B208,'No Eliminar'!B$3:D$18,2,FALSE)</f>
        <v>#N/A</v>
      </c>
      <c r="D208" s="179" t="e">
        <f>VLOOKUP(B208,'No Eliminar'!B$3:E$18,4,FALSE)</f>
        <v>#N/A</v>
      </c>
      <c r="E208" s="68"/>
      <c r="F208" s="149"/>
      <c r="G208" s="175"/>
      <c r="H208" s="187" t="s">
        <v>368</v>
      </c>
      <c r="I208" s="69"/>
      <c r="J208" s="88"/>
      <c r="K208" s="88"/>
      <c r="L208" s="68"/>
      <c r="M208" s="163"/>
      <c r="N208" s="89" t="str">
        <f t="shared" si="125"/>
        <v>;</v>
      </c>
      <c r="O208" s="90" t="str">
        <f t="shared" si="126"/>
        <v/>
      </c>
      <c r="P208" s="91"/>
      <c r="Q208" s="91"/>
      <c r="R208" s="91"/>
      <c r="S208" s="91"/>
      <c r="T208" s="91"/>
      <c r="U208" s="91"/>
      <c r="V208" s="91"/>
      <c r="W208" s="91"/>
      <c r="X208" s="91"/>
      <c r="Y208" s="91"/>
      <c r="Z208" s="91"/>
      <c r="AA208" s="91"/>
      <c r="AB208" s="91"/>
      <c r="AC208" s="91"/>
      <c r="AD208" s="91"/>
      <c r="AE208" s="91"/>
      <c r="AF208" s="91"/>
      <c r="AG208" s="91"/>
      <c r="AH208" s="91"/>
      <c r="AI208" s="62">
        <f t="shared" si="127"/>
        <v>0</v>
      </c>
      <c r="AJ208" s="81" t="str">
        <f t="shared" si="128"/>
        <v>Moderado</v>
      </c>
      <c r="AK208" s="80">
        <f t="shared" si="129"/>
        <v>0.6</v>
      </c>
      <c r="AL208" s="76" t="e">
        <f>IF(AND(N208&lt;&gt;"",AJ208&lt;&gt;""),VLOOKUP(N208&amp;AJ208,'No Eliminar'!$P$3:$Q$27,2,FALSE),"")</f>
        <v>#N/A</v>
      </c>
      <c r="AM208" s="140"/>
      <c r="AN208" s="171"/>
      <c r="AO208" s="171"/>
      <c r="AP208" s="95" t="str">
        <f t="shared" si="130"/>
        <v>Impacto</v>
      </c>
      <c r="AQ208" s="96"/>
      <c r="AR208" s="146" t="str">
        <f t="shared" si="131"/>
        <v/>
      </c>
      <c r="AS208" s="96"/>
      <c r="AT208" s="94" t="str">
        <f t="shared" si="132"/>
        <v/>
      </c>
      <c r="AU208" s="97" t="e">
        <f t="shared" si="133"/>
        <v>#VALUE!</v>
      </c>
      <c r="AV208" s="96"/>
      <c r="AW208" s="96"/>
      <c r="AX208" s="96"/>
      <c r="AY208" s="97" t="str">
        <f t="shared" si="134"/>
        <v/>
      </c>
      <c r="AZ208" s="98" t="str">
        <f t="shared" si="135"/>
        <v>Muy Alta</v>
      </c>
      <c r="BA208" s="97" t="e">
        <f t="shared" si="136"/>
        <v>#VALUE!</v>
      </c>
      <c r="BB208" s="98" t="e">
        <f t="shared" si="137"/>
        <v>#VALUE!</v>
      </c>
      <c r="BC208" s="74" t="e">
        <f>IF(AND(AZ208&lt;&gt;"",BB208&lt;&gt;""),VLOOKUP(AZ208&amp;BB208,'No Eliminar'!$P$3:$Q$27,2,FALSE),"")</f>
        <v>#VALUE!</v>
      </c>
      <c r="BD208" s="96"/>
      <c r="BE208" s="171"/>
      <c r="BF208" s="171"/>
      <c r="BG208" s="171"/>
      <c r="BH208" s="171"/>
      <c r="BI208" s="171"/>
      <c r="BJ208" s="176"/>
    </row>
    <row r="209" spans="2:62" ht="86.25" thickBot="1" x14ac:dyDescent="0.35">
      <c r="B209" s="68"/>
      <c r="C209" s="179" t="e">
        <f>VLOOKUP(B209,'No Eliminar'!B$3:D$18,2,FALSE)</f>
        <v>#N/A</v>
      </c>
      <c r="D209" s="179" t="e">
        <f>VLOOKUP(B209,'No Eliminar'!B$3:E$18,4,FALSE)</f>
        <v>#N/A</v>
      </c>
      <c r="E209" s="68"/>
      <c r="F209" s="149"/>
      <c r="G209" s="175"/>
      <c r="H209" s="187" t="s">
        <v>368</v>
      </c>
      <c r="I209" s="69"/>
      <c r="J209" s="88"/>
      <c r="K209" s="88"/>
      <c r="L209" s="68"/>
      <c r="M209" s="163"/>
      <c r="N209" s="89" t="str">
        <f t="shared" si="125"/>
        <v>;</v>
      </c>
      <c r="O209" s="90" t="str">
        <f t="shared" si="126"/>
        <v/>
      </c>
      <c r="P209" s="91"/>
      <c r="Q209" s="91"/>
      <c r="R209" s="91"/>
      <c r="S209" s="91"/>
      <c r="T209" s="91"/>
      <c r="U209" s="91"/>
      <c r="V209" s="91"/>
      <c r="W209" s="91"/>
      <c r="X209" s="91"/>
      <c r="Y209" s="91"/>
      <c r="Z209" s="91"/>
      <c r="AA209" s="91"/>
      <c r="AB209" s="91"/>
      <c r="AC209" s="91"/>
      <c r="AD209" s="91"/>
      <c r="AE209" s="91"/>
      <c r="AF209" s="91"/>
      <c r="AG209" s="91"/>
      <c r="AH209" s="91"/>
      <c r="AI209" s="62">
        <f t="shared" si="127"/>
        <v>0</v>
      </c>
      <c r="AJ209" s="81" t="str">
        <f t="shared" si="128"/>
        <v>Moderado</v>
      </c>
      <c r="AK209" s="80">
        <f t="shared" si="129"/>
        <v>0.6</v>
      </c>
      <c r="AL209" s="76" t="e">
        <f>IF(AND(N209&lt;&gt;"",AJ209&lt;&gt;""),VLOOKUP(N209&amp;AJ209,'No Eliminar'!$P$3:$Q$27,2,FALSE),"")</f>
        <v>#N/A</v>
      </c>
      <c r="AM209" s="140"/>
      <c r="AN209" s="171"/>
      <c r="AO209" s="171"/>
      <c r="AP209" s="95" t="str">
        <f t="shared" si="130"/>
        <v>Impacto</v>
      </c>
      <c r="AQ209" s="96"/>
      <c r="AR209" s="146" t="str">
        <f t="shared" si="131"/>
        <v/>
      </c>
      <c r="AS209" s="96"/>
      <c r="AT209" s="94" t="str">
        <f t="shared" si="132"/>
        <v/>
      </c>
      <c r="AU209" s="97" t="e">
        <f t="shared" si="133"/>
        <v>#VALUE!</v>
      </c>
      <c r="AV209" s="96"/>
      <c r="AW209" s="96"/>
      <c r="AX209" s="96"/>
      <c r="AY209" s="97" t="str">
        <f t="shared" si="134"/>
        <v/>
      </c>
      <c r="AZ209" s="98" t="str">
        <f t="shared" si="135"/>
        <v>Muy Alta</v>
      </c>
      <c r="BA209" s="97" t="e">
        <f t="shared" si="136"/>
        <v>#VALUE!</v>
      </c>
      <c r="BB209" s="98" t="e">
        <f t="shared" si="137"/>
        <v>#VALUE!</v>
      </c>
      <c r="BC209" s="74" t="e">
        <f>IF(AND(AZ209&lt;&gt;"",BB209&lt;&gt;""),VLOOKUP(AZ209&amp;BB209,'No Eliminar'!$P$3:$Q$27,2,FALSE),"")</f>
        <v>#VALUE!</v>
      </c>
      <c r="BD209" s="96"/>
      <c r="BE209" s="171"/>
      <c r="BF209" s="171"/>
      <c r="BG209" s="171"/>
      <c r="BH209" s="171"/>
      <c r="BI209" s="171"/>
      <c r="BJ209" s="176"/>
    </row>
    <row r="210" spans="2:62" ht="86.25" thickBot="1" x14ac:dyDescent="0.35">
      <c r="B210" s="68"/>
      <c r="C210" s="179" t="e">
        <f>VLOOKUP(B210,'No Eliminar'!B$3:D$18,2,FALSE)</f>
        <v>#N/A</v>
      </c>
      <c r="D210" s="179" t="e">
        <f>VLOOKUP(B210,'No Eliminar'!B$3:E$18,4,FALSE)</f>
        <v>#N/A</v>
      </c>
      <c r="E210" s="68"/>
      <c r="F210" s="149"/>
      <c r="G210" s="175"/>
      <c r="H210" s="187" t="s">
        <v>368</v>
      </c>
      <c r="I210" s="69"/>
      <c r="J210" s="88"/>
      <c r="K210" s="88"/>
      <c r="L210" s="68"/>
      <c r="M210" s="163"/>
      <c r="N210" s="89" t="str">
        <f t="shared" si="125"/>
        <v>;</v>
      </c>
      <c r="O210" s="90" t="str">
        <f t="shared" si="126"/>
        <v/>
      </c>
      <c r="P210" s="91"/>
      <c r="Q210" s="91"/>
      <c r="R210" s="91"/>
      <c r="S210" s="91"/>
      <c r="T210" s="91"/>
      <c r="U210" s="91"/>
      <c r="V210" s="91"/>
      <c r="W210" s="91"/>
      <c r="X210" s="91"/>
      <c r="Y210" s="91"/>
      <c r="Z210" s="91"/>
      <c r="AA210" s="91"/>
      <c r="AB210" s="91"/>
      <c r="AC210" s="91"/>
      <c r="AD210" s="91"/>
      <c r="AE210" s="91"/>
      <c r="AF210" s="91"/>
      <c r="AG210" s="91"/>
      <c r="AH210" s="91"/>
      <c r="AI210" s="62">
        <f t="shared" si="127"/>
        <v>0</v>
      </c>
      <c r="AJ210" s="81" t="str">
        <f t="shared" si="128"/>
        <v>Moderado</v>
      </c>
      <c r="AK210" s="80">
        <f t="shared" si="129"/>
        <v>0.6</v>
      </c>
      <c r="AL210" s="76" t="e">
        <f>IF(AND(N210&lt;&gt;"",AJ210&lt;&gt;""),VLOOKUP(N210&amp;AJ210,'No Eliminar'!$P$3:$Q$27,2,FALSE),"")</f>
        <v>#N/A</v>
      </c>
      <c r="AM210" s="140"/>
      <c r="AN210" s="171"/>
      <c r="AO210" s="171"/>
      <c r="AP210" s="95" t="str">
        <f t="shared" si="130"/>
        <v>Impacto</v>
      </c>
      <c r="AQ210" s="96"/>
      <c r="AR210" s="146" t="str">
        <f t="shared" si="131"/>
        <v/>
      </c>
      <c r="AS210" s="96"/>
      <c r="AT210" s="94" t="str">
        <f t="shared" si="132"/>
        <v/>
      </c>
      <c r="AU210" s="97" t="e">
        <f t="shared" si="133"/>
        <v>#VALUE!</v>
      </c>
      <c r="AV210" s="96"/>
      <c r="AW210" s="96"/>
      <c r="AX210" s="96"/>
      <c r="AY210" s="97" t="str">
        <f t="shared" si="134"/>
        <v/>
      </c>
      <c r="AZ210" s="98" t="str">
        <f t="shared" si="135"/>
        <v>Muy Alta</v>
      </c>
      <c r="BA210" s="97" t="e">
        <f t="shared" si="136"/>
        <v>#VALUE!</v>
      </c>
      <c r="BB210" s="98" t="e">
        <f t="shared" si="137"/>
        <v>#VALUE!</v>
      </c>
      <c r="BC210" s="74" t="e">
        <f>IF(AND(AZ210&lt;&gt;"",BB210&lt;&gt;""),VLOOKUP(AZ210&amp;BB210,'No Eliminar'!$P$3:$Q$27,2,FALSE),"")</f>
        <v>#VALUE!</v>
      </c>
      <c r="BD210" s="96"/>
      <c r="BE210" s="171"/>
      <c r="BF210" s="171"/>
      <c r="BG210" s="171"/>
      <c r="BH210" s="171"/>
      <c r="BI210" s="171"/>
      <c r="BJ210" s="176"/>
    </row>
    <row r="211" spans="2:62" ht="86.25" thickBot="1" x14ac:dyDescent="0.35">
      <c r="B211" s="68"/>
      <c r="C211" s="179" t="e">
        <f>VLOOKUP(B211,'No Eliminar'!B$3:D$18,2,FALSE)</f>
        <v>#N/A</v>
      </c>
      <c r="D211" s="179" t="e">
        <f>VLOOKUP(B211,'No Eliminar'!B$3:E$18,4,FALSE)</f>
        <v>#N/A</v>
      </c>
      <c r="E211" s="68"/>
      <c r="F211" s="149"/>
      <c r="G211" s="175"/>
      <c r="H211" s="187" t="s">
        <v>368</v>
      </c>
      <c r="I211" s="69"/>
      <c r="J211" s="88"/>
      <c r="K211" s="88"/>
      <c r="L211" s="68"/>
      <c r="M211" s="163"/>
      <c r="N211" s="89" t="str">
        <f t="shared" si="125"/>
        <v>;</v>
      </c>
      <c r="O211" s="90" t="str">
        <f t="shared" si="126"/>
        <v/>
      </c>
      <c r="P211" s="91"/>
      <c r="Q211" s="91"/>
      <c r="R211" s="91"/>
      <c r="S211" s="91"/>
      <c r="T211" s="91"/>
      <c r="U211" s="91"/>
      <c r="V211" s="91"/>
      <c r="W211" s="91"/>
      <c r="X211" s="91"/>
      <c r="Y211" s="91"/>
      <c r="Z211" s="91"/>
      <c r="AA211" s="91"/>
      <c r="AB211" s="91"/>
      <c r="AC211" s="91"/>
      <c r="AD211" s="91"/>
      <c r="AE211" s="91"/>
      <c r="AF211" s="91"/>
      <c r="AG211" s="91"/>
      <c r="AH211" s="91"/>
      <c r="AI211" s="62">
        <f t="shared" si="127"/>
        <v>0</v>
      </c>
      <c r="AJ211" s="81" t="str">
        <f t="shared" si="128"/>
        <v>Moderado</v>
      </c>
      <c r="AK211" s="80">
        <f t="shared" si="129"/>
        <v>0.6</v>
      </c>
      <c r="AL211" s="76" t="e">
        <f>IF(AND(N211&lt;&gt;"",AJ211&lt;&gt;""),VLOOKUP(N211&amp;AJ211,'No Eliminar'!$P$3:$Q$27,2,FALSE),"")</f>
        <v>#N/A</v>
      </c>
      <c r="AM211" s="140"/>
      <c r="AN211" s="171"/>
      <c r="AO211" s="171"/>
      <c r="AP211" s="95" t="str">
        <f t="shared" si="130"/>
        <v>Impacto</v>
      </c>
      <c r="AQ211" s="96"/>
      <c r="AR211" s="146" t="str">
        <f t="shared" si="131"/>
        <v/>
      </c>
      <c r="AS211" s="96"/>
      <c r="AT211" s="94" t="str">
        <f t="shared" si="132"/>
        <v/>
      </c>
      <c r="AU211" s="97" t="e">
        <f t="shared" si="133"/>
        <v>#VALUE!</v>
      </c>
      <c r="AV211" s="96"/>
      <c r="AW211" s="96"/>
      <c r="AX211" s="96"/>
      <c r="AY211" s="97" t="str">
        <f t="shared" si="134"/>
        <v/>
      </c>
      <c r="AZ211" s="98" t="str">
        <f t="shared" si="135"/>
        <v>Muy Alta</v>
      </c>
      <c r="BA211" s="97" t="e">
        <f t="shared" si="136"/>
        <v>#VALUE!</v>
      </c>
      <c r="BB211" s="98" t="e">
        <f t="shared" si="137"/>
        <v>#VALUE!</v>
      </c>
      <c r="BC211" s="74" t="e">
        <f>IF(AND(AZ211&lt;&gt;"",BB211&lt;&gt;""),VLOOKUP(AZ211&amp;BB211,'No Eliminar'!$P$3:$Q$27,2,FALSE),"")</f>
        <v>#VALUE!</v>
      </c>
      <c r="BD211" s="96"/>
      <c r="BE211" s="171"/>
      <c r="BF211" s="171"/>
      <c r="BG211" s="171"/>
      <c r="BH211" s="171"/>
      <c r="BI211" s="171"/>
      <c r="BJ211" s="176"/>
    </row>
    <row r="212" spans="2:62" ht="86.25" thickBot="1" x14ac:dyDescent="0.35">
      <c r="B212" s="68"/>
      <c r="C212" s="179" t="e">
        <f>VLOOKUP(B212,'No Eliminar'!B$3:D$18,2,FALSE)</f>
        <v>#N/A</v>
      </c>
      <c r="D212" s="179" t="e">
        <f>VLOOKUP(B212,'No Eliminar'!B$3:E$18,4,FALSE)</f>
        <v>#N/A</v>
      </c>
      <c r="E212" s="68"/>
      <c r="F212" s="149"/>
      <c r="G212" s="175"/>
      <c r="H212" s="187" t="s">
        <v>368</v>
      </c>
      <c r="I212" s="69"/>
      <c r="J212" s="88"/>
      <c r="K212" s="88"/>
      <c r="L212" s="68"/>
      <c r="M212" s="163"/>
      <c r="N212" s="89" t="str">
        <f t="shared" si="125"/>
        <v>;</v>
      </c>
      <c r="O212" s="90" t="str">
        <f t="shared" si="126"/>
        <v/>
      </c>
      <c r="P212" s="91"/>
      <c r="Q212" s="91"/>
      <c r="R212" s="91"/>
      <c r="S212" s="91"/>
      <c r="T212" s="91"/>
      <c r="U212" s="91"/>
      <c r="V212" s="91"/>
      <c r="W212" s="91"/>
      <c r="X212" s="91"/>
      <c r="Y212" s="91"/>
      <c r="Z212" s="91"/>
      <c r="AA212" s="91"/>
      <c r="AB212" s="91"/>
      <c r="AC212" s="91"/>
      <c r="AD212" s="91"/>
      <c r="AE212" s="91"/>
      <c r="AF212" s="91"/>
      <c r="AG212" s="91"/>
      <c r="AH212" s="91"/>
      <c r="AI212" s="62">
        <f t="shared" si="127"/>
        <v>0</v>
      </c>
      <c r="AJ212" s="81" t="str">
        <f t="shared" si="128"/>
        <v>Moderado</v>
      </c>
      <c r="AK212" s="80">
        <f t="shared" si="129"/>
        <v>0.6</v>
      </c>
      <c r="AL212" s="76" t="e">
        <f>IF(AND(N212&lt;&gt;"",AJ212&lt;&gt;""),VLOOKUP(N212&amp;AJ212,'No Eliminar'!$P$3:$Q$27,2,FALSE),"")</f>
        <v>#N/A</v>
      </c>
      <c r="AM212" s="140"/>
      <c r="AN212" s="171"/>
      <c r="AO212" s="171"/>
      <c r="AP212" s="95" t="str">
        <f t="shared" si="130"/>
        <v>Impacto</v>
      </c>
      <c r="AQ212" s="96"/>
      <c r="AR212" s="146" t="str">
        <f t="shared" si="131"/>
        <v/>
      </c>
      <c r="AS212" s="96"/>
      <c r="AT212" s="94" t="str">
        <f t="shared" si="132"/>
        <v/>
      </c>
      <c r="AU212" s="97" t="e">
        <f t="shared" si="133"/>
        <v>#VALUE!</v>
      </c>
      <c r="AV212" s="96"/>
      <c r="AW212" s="96"/>
      <c r="AX212" s="96"/>
      <c r="AY212" s="97" t="str">
        <f t="shared" si="134"/>
        <v/>
      </c>
      <c r="AZ212" s="98" t="str">
        <f t="shared" si="135"/>
        <v>Muy Alta</v>
      </c>
      <c r="BA212" s="97" t="e">
        <f t="shared" si="136"/>
        <v>#VALUE!</v>
      </c>
      <c r="BB212" s="98" t="e">
        <f t="shared" si="137"/>
        <v>#VALUE!</v>
      </c>
      <c r="BC212" s="74" t="e">
        <f>IF(AND(AZ212&lt;&gt;"",BB212&lt;&gt;""),VLOOKUP(AZ212&amp;BB212,'No Eliminar'!$P$3:$Q$27,2,FALSE),"")</f>
        <v>#VALUE!</v>
      </c>
      <c r="BD212" s="96"/>
      <c r="BE212" s="171"/>
      <c r="BF212" s="171"/>
      <c r="BG212" s="171"/>
      <c r="BH212" s="171"/>
      <c r="BI212" s="171"/>
      <c r="BJ212" s="176"/>
    </row>
    <row r="213" spans="2:62" ht="86.25" thickBot="1" x14ac:dyDescent="0.35">
      <c r="B213" s="68"/>
      <c r="C213" s="179" t="e">
        <f>VLOOKUP(B213,'No Eliminar'!B$3:D$18,2,FALSE)</f>
        <v>#N/A</v>
      </c>
      <c r="D213" s="179" t="e">
        <f>VLOOKUP(B213,'No Eliminar'!B$3:E$18,4,FALSE)</f>
        <v>#N/A</v>
      </c>
      <c r="E213" s="68"/>
      <c r="F213" s="149"/>
      <c r="G213" s="175"/>
      <c r="H213" s="187" t="s">
        <v>368</v>
      </c>
      <c r="I213" s="69"/>
      <c r="J213" s="88"/>
      <c r="K213" s="88"/>
      <c r="L213" s="68"/>
      <c r="M213" s="163"/>
      <c r="N213" s="89" t="str">
        <f t="shared" si="125"/>
        <v>;</v>
      </c>
      <c r="O213" s="90" t="str">
        <f t="shared" si="126"/>
        <v/>
      </c>
      <c r="P213" s="91"/>
      <c r="Q213" s="91"/>
      <c r="R213" s="91"/>
      <c r="S213" s="91"/>
      <c r="T213" s="91"/>
      <c r="U213" s="91"/>
      <c r="V213" s="91"/>
      <c r="W213" s="91"/>
      <c r="X213" s="91"/>
      <c r="Y213" s="91"/>
      <c r="Z213" s="91"/>
      <c r="AA213" s="91"/>
      <c r="AB213" s="91"/>
      <c r="AC213" s="91"/>
      <c r="AD213" s="91"/>
      <c r="AE213" s="91"/>
      <c r="AF213" s="91"/>
      <c r="AG213" s="91"/>
      <c r="AH213" s="91"/>
      <c r="AI213" s="62">
        <f t="shared" si="127"/>
        <v>0</v>
      </c>
      <c r="AJ213" s="81" t="str">
        <f t="shared" si="128"/>
        <v>Moderado</v>
      </c>
      <c r="AK213" s="80">
        <f t="shared" si="129"/>
        <v>0.6</v>
      </c>
      <c r="AL213" s="76" t="e">
        <f>IF(AND(N213&lt;&gt;"",AJ213&lt;&gt;""),VLOOKUP(N213&amp;AJ213,'No Eliminar'!$P$3:$Q$27,2,FALSE),"")</f>
        <v>#N/A</v>
      </c>
      <c r="AM213" s="140"/>
      <c r="AN213" s="171"/>
      <c r="AO213" s="171"/>
      <c r="AP213" s="95" t="str">
        <f t="shared" si="130"/>
        <v>Impacto</v>
      </c>
      <c r="AQ213" s="96"/>
      <c r="AR213" s="146" t="str">
        <f t="shared" si="131"/>
        <v/>
      </c>
      <c r="AS213" s="96"/>
      <c r="AT213" s="94" t="str">
        <f t="shared" si="132"/>
        <v/>
      </c>
      <c r="AU213" s="97" t="e">
        <f t="shared" si="133"/>
        <v>#VALUE!</v>
      </c>
      <c r="AV213" s="96"/>
      <c r="AW213" s="96"/>
      <c r="AX213" s="96"/>
      <c r="AY213" s="97" t="str">
        <f t="shared" si="134"/>
        <v/>
      </c>
      <c r="AZ213" s="98" t="str">
        <f t="shared" si="135"/>
        <v>Muy Alta</v>
      </c>
      <c r="BA213" s="97" t="e">
        <f t="shared" si="136"/>
        <v>#VALUE!</v>
      </c>
      <c r="BB213" s="98" t="e">
        <f t="shared" si="137"/>
        <v>#VALUE!</v>
      </c>
      <c r="BC213" s="74" t="e">
        <f>IF(AND(AZ213&lt;&gt;"",BB213&lt;&gt;""),VLOOKUP(AZ213&amp;BB213,'No Eliminar'!$P$3:$Q$27,2,FALSE),"")</f>
        <v>#VALUE!</v>
      </c>
      <c r="BD213" s="96"/>
      <c r="BE213" s="171"/>
      <c r="BF213" s="171"/>
      <c r="BG213" s="171"/>
      <c r="BH213" s="171"/>
      <c r="BI213" s="171"/>
      <c r="BJ213" s="176"/>
    </row>
    <row r="214" spans="2:62" ht="86.25" thickBot="1" x14ac:dyDescent="0.35">
      <c r="B214" s="68"/>
      <c r="C214" s="179" t="e">
        <f>VLOOKUP(B214,'No Eliminar'!B$3:D$18,2,FALSE)</f>
        <v>#N/A</v>
      </c>
      <c r="D214" s="179" t="e">
        <f>VLOOKUP(B214,'No Eliminar'!B$3:E$18,4,FALSE)</f>
        <v>#N/A</v>
      </c>
      <c r="E214" s="68"/>
      <c r="F214" s="149"/>
      <c r="G214" s="175"/>
      <c r="H214" s="187" t="s">
        <v>368</v>
      </c>
      <c r="I214" s="69"/>
      <c r="J214" s="88"/>
      <c r="K214" s="88"/>
      <c r="L214" s="68"/>
      <c r="M214" s="163"/>
      <c r="N214" s="89" t="str">
        <f t="shared" si="125"/>
        <v>;</v>
      </c>
      <c r="O214" s="90" t="str">
        <f t="shared" si="126"/>
        <v/>
      </c>
      <c r="P214" s="91"/>
      <c r="Q214" s="91"/>
      <c r="R214" s="91"/>
      <c r="S214" s="91"/>
      <c r="T214" s="91"/>
      <c r="U214" s="91"/>
      <c r="V214" s="91"/>
      <c r="W214" s="91"/>
      <c r="X214" s="91"/>
      <c r="Y214" s="91"/>
      <c r="Z214" s="91"/>
      <c r="AA214" s="91"/>
      <c r="AB214" s="91"/>
      <c r="AC214" s="91"/>
      <c r="AD214" s="91"/>
      <c r="AE214" s="91"/>
      <c r="AF214" s="91"/>
      <c r="AG214" s="91"/>
      <c r="AH214" s="91"/>
      <c r="AI214" s="62">
        <f t="shared" si="127"/>
        <v>0</v>
      </c>
      <c r="AJ214" s="81" t="str">
        <f t="shared" si="128"/>
        <v>Moderado</v>
      </c>
      <c r="AK214" s="80">
        <f t="shared" si="129"/>
        <v>0.6</v>
      </c>
      <c r="AL214" s="76" t="e">
        <f>IF(AND(N214&lt;&gt;"",AJ214&lt;&gt;""),VLOOKUP(N214&amp;AJ214,'No Eliminar'!$P$3:$Q$27,2,FALSE),"")</f>
        <v>#N/A</v>
      </c>
      <c r="AM214" s="140"/>
      <c r="AN214" s="171"/>
      <c r="AO214" s="171"/>
      <c r="AP214" s="95" t="str">
        <f t="shared" si="130"/>
        <v>Impacto</v>
      </c>
      <c r="AQ214" s="96"/>
      <c r="AR214" s="146" t="str">
        <f t="shared" si="131"/>
        <v/>
      </c>
      <c r="AS214" s="96"/>
      <c r="AT214" s="94" t="str">
        <f t="shared" si="132"/>
        <v/>
      </c>
      <c r="AU214" s="97" t="e">
        <f t="shared" si="133"/>
        <v>#VALUE!</v>
      </c>
      <c r="AV214" s="96"/>
      <c r="AW214" s="96"/>
      <c r="AX214" s="96"/>
      <c r="AY214" s="97" t="str">
        <f t="shared" si="134"/>
        <v/>
      </c>
      <c r="AZ214" s="98" t="str">
        <f t="shared" si="135"/>
        <v>Muy Alta</v>
      </c>
      <c r="BA214" s="97" t="e">
        <f t="shared" si="136"/>
        <v>#VALUE!</v>
      </c>
      <c r="BB214" s="98" t="e">
        <f t="shared" si="137"/>
        <v>#VALUE!</v>
      </c>
      <c r="BC214" s="74" t="e">
        <f>IF(AND(AZ214&lt;&gt;"",BB214&lt;&gt;""),VLOOKUP(AZ214&amp;BB214,'No Eliminar'!$P$3:$Q$27,2,FALSE),"")</f>
        <v>#VALUE!</v>
      </c>
      <c r="BD214" s="96"/>
      <c r="BE214" s="171"/>
      <c r="BF214" s="171"/>
      <c r="BG214" s="171"/>
      <c r="BH214" s="171"/>
      <c r="BI214" s="171"/>
      <c r="BJ214" s="176"/>
    </row>
    <row r="215" spans="2:62" ht="86.25" thickBot="1" x14ac:dyDescent="0.35">
      <c r="B215" s="68"/>
      <c r="C215" s="179" t="e">
        <f>VLOOKUP(B215,'No Eliminar'!B$3:D$18,2,FALSE)</f>
        <v>#N/A</v>
      </c>
      <c r="D215" s="179" t="e">
        <f>VLOOKUP(B215,'No Eliminar'!B$3:E$18,4,FALSE)</f>
        <v>#N/A</v>
      </c>
      <c r="E215" s="68"/>
      <c r="F215" s="149"/>
      <c r="G215" s="175"/>
      <c r="H215" s="187" t="s">
        <v>368</v>
      </c>
      <c r="I215" s="69"/>
      <c r="J215" s="88"/>
      <c r="K215" s="88"/>
      <c r="L215" s="68"/>
      <c r="M215" s="163"/>
      <c r="N215" s="89" t="str">
        <f t="shared" si="125"/>
        <v>;</v>
      </c>
      <c r="O215" s="90" t="str">
        <f t="shared" si="126"/>
        <v/>
      </c>
      <c r="P215" s="91"/>
      <c r="Q215" s="91"/>
      <c r="R215" s="91"/>
      <c r="S215" s="91"/>
      <c r="T215" s="91"/>
      <c r="U215" s="91"/>
      <c r="V215" s="91"/>
      <c r="W215" s="91"/>
      <c r="X215" s="91"/>
      <c r="Y215" s="91"/>
      <c r="Z215" s="91"/>
      <c r="AA215" s="91"/>
      <c r="AB215" s="91"/>
      <c r="AC215" s="91"/>
      <c r="AD215" s="91"/>
      <c r="AE215" s="91"/>
      <c r="AF215" s="91"/>
      <c r="AG215" s="91"/>
      <c r="AH215" s="91"/>
      <c r="AI215" s="62">
        <f t="shared" si="127"/>
        <v>0</v>
      </c>
      <c r="AJ215" s="81" t="str">
        <f t="shared" si="128"/>
        <v>Moderado</v>
      </c>
      <c r="AK215" s="80">
        <f t="shared" si="129"/>
        <v>0.6</v>
      </c>
      <c r="AL215" s="76" t="e">
        <f>IF(AND(N215&lt;&gt;"",AJ215&lt;&gt;""),VLOOKUP(N215&amp;AJ215,'No Eliminar'!$P$3:$Q$27,2,FALSE),"")</f>
        <v>#N/A</v>
      </c>
      <c r="AM215" s="140"/>
      <c r="AN215" s="171"/>
      <c r="AO215" s="171"/>
      <c r="AP215" s="95" t="str">
        <f t="shared" si="130"/>
        <v>Impacto</v>
      </c>
      <c r="AQ215" s="96"/>
      <c r="AR215" s="146" t="str">
        <f t="shared" si="131"/>
        <v/>
      </c>
      <c r="AS215" s="96"/>
      <c r="AT215" s="94" t="str">
        <f t="shared" si="132"/>
        <v/>
      </c>
      <c r="AU215" s="97" t="e">
        <f t="shared" si="133"/>
        <v>#VALUE!</v>
      </c>
      <c r="AV215" s="96"/>
      <c r="AW215" s="96"/>
      <c r="AX215" s="96"/>
      <c r="AY215" s="97" t="str">
        <f t="shared" si="134"/>
        <v/>
      </c>
      <c r="AZ215" s="98" t="str">
        <f t="shared" si="135"/>
        <v>Muy Alta</v>
      </c>
      <c r="BA215" s="97" t="e">
        <f t="shared" si="136"/>
        <v>#VALUE!</v>
      </c>
      <c r="BB215" s="98" t="e">
        <f t="shared" si="137"/>
        <v>#VALUE!</v>
      </c>
      <c r="BC215" s="74" t="e">
        <f>IF(AND(AZ215&lt;&gt;"",BB215&lt;&gt;""),VLOOKUP(AZ215&amp;BB215,'No Eliminar'!$P$3:$Q$27,2,FALSE),"")</f>
        <v>#VALUE!</v>
      </c>
      <c r="BD215" s="96"/>
      <c r="BE215" s="171"/>
      <c r="BF215" s="171"/>
      <c r="BG215" s="171"/>
      <c r="BH215" s="171"/>
      <c r="BI215" s="171"/>
      <c r="BJ215" s="176"/>
    </row>
    <row r="216" spans="2:62" ht="86.25" thickBot="1" x14ac:dyDescent="0.35">
      <c r="B216" s="68"/>
      <c r="C216" s="179" t="e">
        <f>VLOOKUP(B216,'No Eliminar'!B$3:D$18,2,FALSE)</f>
        <v>#N/A</v>
      </c>
      <c r="D216" s="179" t="e">
        <f>VLOOKUP(B216,'No Eliminar'!B$3:E$18,4,FALSE)</f>
        <v>#N/A</v>
      </c>
      <c r="E216" s="68"/>
      <c r="F216" s="149"/>
      <c r="G216" s="175"/>
      <c r="H216" s="187" t="s">
        <v>368</v>
      </c>
      <c r="I216" s="69"/>
      <c r="J216" s="88"/>
      <c r="K216" s="88"/>
      <c r="L216" s="68"/>
      <c r="M216" s="163"/>
      <c r="N216" s="89" t="str">
        <f t="shared" si="125"/>
        <v>;</v>
      </c>
      <c r="O216" s="90" t="str">
        <f t="shared" si="126"/>
        <v/>
      </c>
      <c r="P216" s="91"/>
      <c r="Q216" s="91"/>
      <c r="R216" s="91"/>
      <c r="S216" s="91"/>
      <c r="T216" s="91"/>
      <c r="U216" s="91"/>
      <c r="V216" s="91"/>
      <c r="W216" s="91"/>
      <c r="X216" s="91"/>
      <c r="Y216" s="91"/>
      <c r="Z216" s="91"/>
      <c r="AA216" s="91"/>
      <c r="AB216" s="91"/>
      <c r="AC216" s="91"/>
      <c r="AD216" s="91"/>
      <c r="AE216" s="91"/>
      <c r="AF216" s="91"/>
      <c r="AG216" s="91"/>
      <c r="AH216" s="91"/>
      <c r="AI216" s="62">
        <f t="shared" si="127"/>
        <v>0</v>
      </c>
      <c r="AJ216" s="81" t="str">
        <f t="shared" si="128"/>
        <v>Moderado</v>
      </c>
      <c r="AK216" s="80">
        <f t="shared" si="129"/>
        <v>0.6</v>
      </c>
      <c r="AL216" s="76" t="e">
        <f>IF(AND(N216&lt;&gt;"",AJ216&lt;&gt;""),VLOOKUP(N216&amp;AJ216,'No Eliminar'!$P$3:$Q$27,2,FALSE),"")</f>
        <v>#N/A</v>
      </c>
      <c r="AM216" s="140"/>
      <c r="AN216" s="171"/>
      <c r="AO216" s="171"/>
      <c r="AP216" s="95" t="str">
        <f t="shared" si="130"/>
        <v>Impacto</v>
      </c>
      <c r="AQ216" s="96"/>
      <c r="AR216" s="146" t="str">
        <f t="shared" si="131"/>
        <v/>
      </c>
      <c r="AS216" s="96"/>
      <c r="AT216" s="94" t="str">
        <f t="shared" si="132"/>
        <v/>
      </c>
      <c r="AU216" s="97" t="e">
        <f t="shared" si="133"/>
        <v>#VALUE!</v>
      </c>
      <c r="AV216" s="96"/>
      <c r="AW216" s="96"/>
      <c r="AX216" s="96"/>
      <c r="AY216" s="97" t="str">
        <f t="shared" si="134"/>
        <v/>
      </c>
      <c r="AZ216" s="98" t="str">
        <f t="shared" si="135"/>
        <v>Muy Alta</v>
      </c>
      <c r="BA216" s="97" t="e">
        <f t="shared" si="136"/>
        <v>#VALUE!</v>
      </c>
      <c r="BB216" s="98" t="e">
        <f t="shared" si="137"/>
        <v>#VALUE!</v>
      </c>
      <c r="BC216" s="74" t="e">
        <f>IF(AND(AZ216&lt;&gt;"",BB216&lt;&gt;""),VLOOKUP(AZ216&amp;BB216,'No Eliminar'!$P$3:$Q$27,2,FALSE),"")</f>
        <v>#VALUE!</v>
      </c>
      <c r="BD216" s="96"/>
      <c r="BE216" s="171"/>
      <c r="BF216" s="171"/>
      <c r="BG216" s="171"/>
      <c r="BH216" s="171"/>
      <c r="BI216" s="171"/>
      <c r="BJ216" s="176"/>
    </row>
    <row r="217" spans="2:62" ht="86.25" thickBot="1" x14ac:dyDescent="0.35">
      <c r="B217" s="68"/>
      <c r="C217" s="179" t="e">
        <f>VLOOKUP(B217,'No Eliminar'!B$3:D$18,2,FALSE)</f>
        <v>#N/A</v>
      </c>
      <c r="D217" s="179" t="e">
        <f>VLOOKUP(B217,'No Eliminar'!B$3:E$18,4,FALSE)</f>
        <v>#N/A</v>
      </c>
      <c r="E217" s="68"/>
      <c r="F217" s="149"/>
      <c r="G217" s="175"/>
      <c r="H217" s="187" t="s">
        <v>368</v>
      </c>
      <c r="I217" s="69"/>
      <c r="J217" s="88"/>
      <c r="K217" s="88"/>
      <c r="L217" s="68"/>
      <c r="M217" s="163"/>
      <c r="N217" s="89" t="str">
        <f t="shared" ref="N217:N247" si="138">IF(M217="No se ha presentado en los últimos años","Muy Baja", IF(M217="Al menos  1 vez en los últimos 5 años","Baja", IF(M217="Al menos  1 vez en los últimos 2 años","Media", IF(M217="Al menos  1 vez en el último año","Alta",IF(M217="Más de 1 vez al año","Muy Alta",";")))))</f>
        <v>;</v>
      </c>
      <c r="O217" s="90" t="str">
        <f t="shared" si="126"/>
        <v/>
      </c>
      <c r="P217" s="91"/>
      <c r="Q217" s="91"/>
      <c r="R217" s="91"/>
      <c r="S217" s="91"/>
      <c r="T217" s="91"/>
      <c r="U217" s="91"/>
      <c r="V217" s="91"/>
      <c r="W217" s="91"/>
      <c r="X217" s="91"/>
      <c r="Y217" s="91"/>
      <c r="Z217" s="91"/>
      <c r="AA217" s="91"/>
      <c r="AB217" s="91"/>
      <c r="AC217" s="91"/>
      <c r="AD217" s="91"/>
      <c r="AE217" s="91"/>
      <c r="AF217" s="91"/>
      <c r="AG217" s="91"/>
      <c r="AH217" s="91"/>
      <c r="AI217" s="62">
        <f t="shared" si="127"/>
        <v>0</v>
      </c>
      <c r="AJ217" s="81" t="str">
        <f t="shared" si="128"/>
        <v>Moderado</v>
      </c>
      <c r="AK217" s="80">
        <f t="shared" si="129"/>
        <v>0.6</v>
      </c>
      <c r="AL217" s="76" t="e">
        <f>IF(AND(N217&lt;&gt;"",AJ217&lt;&gt;""),VLOOKUP(N217&amp;AJ217,'No Eliminar'!$P$3:$Q$27,2,FALSE),"")</f>
        <v>#N/A</v>
      </c>
      <c r="AM217" s="140"/>
      <c r="AN217" s="171"/>
      <c r="AO217" s="171"/>
      <c r="AP217" s="95" t="str">
        <f t="shared" si="130"/>
        <v>Impacto</v>
      </c>
      <c r="AQ217" s="96"/>
      <c r="AR217" s="146" t="str">
        <f t="shared" si="131"/>
        <v/>
      </c>
      <c r="AS217" s="96"/>
      <c r="AT217" s="94" t="str">
        <f t="shared" si="132"/>
        <v/>
      </c>
      <c r="AU217" s="97" t="e">
        <f t="shared" si="133"/>
        <v>#VALUE!</v>
      </c>
      <c r="AV217" s="96"/>
      <c r="AW217" s="96"/>
      <c r="AX217" s="96"/>
      <c r="AY217" s="97" t="str">
        <f t="shared" si="134"/>
        <v/>
      </c>
      <c r="AZ217" s="98" t="str">
        <f t="shared" si="135"/>
        <v>Muy Alta</v>
      </c>
      <c r="BA217" s="97" t="e">
        <f t="shared" si="136"/>
        <v>#VALUE!</v>
      </c>
      <c r="BB217" s="98" t="e">
        <f t="shared" si="137"/>
        <v>#VALUE!</v>
      </c>
      <c r="BC217" s="74" t="e">
        <f>IF(AND(AZ217&lt;&gt;"",BB217&lt;&gt;""),VLOOKUP(AZ217&amp;BB217,'No Eliminar'!$P$3:$Q$27,2,FALSE),"")</f>
        <v>#VALUE!</v>
      </c>
      <c r="BD217" s="96"/>
      <c r="BE217" s="171"/>
      <c r="BF217" s="171"/>
      <c r="BG217" s="171"/>
      <c r="BH217" s="171"/>
      <c r="BI217" s="171"/>
      <c r="BJ217" s="176"/>
    </row>
    <row r="218" spans="2:62" ht="86.25" thickBot="1" x14ac:dyDescent="0.35">
      <c r="B218" s="68"/>
      <c r="C218" s="179" t="e">
        <f>VLOOKUP(B218,'No Eliminar'!B$3:D$18,2,FALSE)</f>
        <v>#N/A</v>
      </c>
      <c r="D218" s="179" t="e">
        <f>VLOOKUP(B218,'No Eliminar'!B$3:E$18,4,FALSE)</f>
        <v>#N/A</v>
      </c>
      <c r="E218" s="68"/>
      <c r="F218" s="149"/>
      <c r="G218" s="175"/>
      <c r="H218" s="187" t="s">
        <v>368</v>
      </c>
      <c r="I218" s="69"/>
      <c r="J218" s="88"/>
      <c r="K218" s="88"/>
      <c r="L218" s="68"/>
      <c r="M218" s="163"/>
      <c r="N218" s="89" t="str">
        <f t="shared" si="138"/>
        <v>;</v>
      </c>
      <c r="O218" s="90" t="str">
        <f t="shared" ref="O218:O247" si="139">IF(N218="Muy Baja", 20%, IF(N218="Baja",40%, IF(N218="Media",60%, IF(N218="Alta",80%,IF(N218="Muy Alta",100%,"")))))</f>
        <v/>
      </c>
      <c r="P218" s="91"/>
      <c r="Q218" s="91"/>
      <c r="R218" s="91"/>
      <c r="S218" s="91"/>
      <c r="T218" s="91"/>
      <c r="U218" s="91"/>
      <c r="V218" s="91"/>
      <c r="W218" s="91"/>
      <c r="X218" s="91"/>
      <c r="Y218" s="91"/>
      <c r="Z218" s="91"/>
      <c r="AA218" s="91"/>
      <c r="AB218" s="91"/>
      <c r="AC218" s="91"/>
      <c r="AD218" s="91"/>
      <c r="AE218" s="91"/>
      <c r="AF218" s="91"/>
      <c r="AG218" s="91"/>
      <c r="AH218" s="91"/>
      <c r="AI218" s="62">
        <f t="shared" ref="AI218:AI247" si="140">COUNTIF(P218:AH218, "SI")</f>
        <v>0</v>
      </c>
      <c r="AJ218" s="81" t="str">
        <f t="shared" ref="AJ218:AJ247" si="141">IF(AI218&lt;=5, "Moderado", IF(AI218&lt;=11,"Mayor","Catastrófico"))</f>
        <v>Moderado</v>
      </c>
      <c r="AK218" s="80">
        <f t="shared" ref="AK218:AK247" si="142">IF(AJ218="Leve", 20%, IF(AJ218="Menor",40%, IF(AJ218="Moderado",60%, IF(AJ218="Mayor",80%,IF(AJ218="Catastrófico",100%,"")))))</f>
        <v>0.6</v>
      </c>
      <c r="AL218" s="76" t="e">
        <f>IF(AND(N218&lt;&gt;"",AJ218&lt;&gt;""),VLOOKUP(N218&amp;AJ218,'No Eliminar'!$P$3:$Q$27,2,FALSE),"")</f>
        <v>#N/A</v>
      </c>
      <c r="AM218" s="140"/>
      <c r="AN218" s="171"/>
      <c r="AO218" s="171"/>
      <c r="AP218" s="95" t="str">
        <f t="shared" ref="AP218:AP247" si="143">IF(AQ218="Preventivo","Probabilidad",IF(AQ218="Detectivo","Probabilidad","Impacto"))</f>
        <v>Impacto</v>
      </c>
      <c r="AQ218" s="96"/>
      <c r="AR218" s="146" t="str">
        <f t="shared" ref="AR218:AR247" si="144">IF(AQ218="Preventivo", 25%, IF(AQ218="Detectivo",15%, IF(AQ218="Correctivo",10%,IF(AQ218="No se tienen controles para aplicar al impacto","No Aplica",""))))</f>
        <v/>
      </c>
      <c r="AS218" s="96"/>
      <c r="AT218" s="94" t="str">
        <f t="shared" ref="AT218:AT247" si="145">IF(AS218="Automático", 25%, IF(AS218="Manual",15%,IF(AS218="No Aplica", "No Aplica","")))</f>
        <v/>
      </c>
      <c r="AU218" s="97" t="e">
        <f t="shared" ref="AU218:AU247" si="146">AR218+AT218</f>
        <v>#VALUE!</v>
      </c>
      <c r="AV218" s="96"/>
      <c r="AW218" s="96"/>
      <c r="AX218" s="96"/>
      <c r="AY218" s="97" t="str">
        <f t="shared" ref="AY218:AY247" si="147">IFERROR(IF(AP218="Probabilidad",(O218-(+O218*AU218)),IF(AP218="Impacto",O218,"")),"")</f>
        <v/>
      </c>
      <c r="AZ218" s="98" t="str">
        <f t="shared" ref="AZ218:AZ247" si="148">IF(AY218&lt;=20%, "Muy Baja", IF(AY218&lt;=40%,"Baja", IF(AY218&lt;=60%,"Media",IF(AY218&lt;=80%,"Alta","Muy Alta"))))</f>
        <v>Muy Alta</v>
      </c>
      <c r="BA218" s="97" t="e">
        <f t="shared" ref="BA218:BA247" si="149">IF(AP218="Impacto",(AK218-(+AK218*AU218)),AK218)</f>
        <v>#VALUE!</v>
      </c>
      <c r="BB218" s="98" t="e">
        <f t="shared" ref="BB218:BB247" si="150">IF(BA218&lt;=20%, "Leve", IF(BA218&lt;=40%,"Menor", IF(BA218&lt;=60%,"Moderado",IF(BA218&lt;=80%,"Mayor","Catastrófico"))))</f>
        <v>#VALUE!</v>
      </c>
      <c r="BC218" s="74" t="e">
        <f>IF(AND(AZ218&lt;&gt;"",BB218&lt;&gt;""),VLOOKUP(AZ218&amp;BB218,'No Eliminar'!$P$3:$Q$27,2,FALSE),"")</f>
        <v>#VALUE!</v>
      </c>
      <c r="BD218" s="96"/>
      <c r="BE218" s="171"/>
      <c r="BF218" s="171"/>
      <c r="BG218" s="171"/>
      <c r="BH218" s="171"/>
      <c r="BI218" s="171"/>
      <c r="BJ218" s="176"/>
    </row>
    <row r="219" spans="2:62" ht="86.25" thickBot="1" x14ac:dyDescent="0.35">
      <c r="B219" s="68"/>
      <c r="C219" s="179" t="e">
        <f>VLOOKUP(B219,'No Eliminar'!B$3:D$18,2,FALSE)</f>
        <v>#N/A</v>
      </c>
      <c r="D219" s="179" t="e">
        <f>VLOOKUP(B219,'No Eliminar'!B$3:E$18,4,FALSE)</f>
        <v>#N/A</v>
      </c>
      <c r="E219" s="68"/>
      <c r="F219" s="149"/>
      <c r="G219" s="175"/>
      <c r="H219" s="187" t="s">
        <v>368</v>
      </c>
      <c r="I219" s="69"/>
      <c r="J219" s="88"/>
      <c r="K219" s="88"/>
      <c r="L219" s="68"/>
      <c r="M219" s="163"/>
      <c r="N219" s="89" t="str">
        <f t="shared" si="138"/>
        <v>;</v>
      </c>
      <c r="O219" s="90" t="str">
        <f t="shared" si="139"/>
        <v/>
      </c>
      <c r="P219" s="91"/>
      <c r="Q219" s="91"/>
      <c r="R219" s="91"/>
      <c r="S219" s="91"/>
      <c r="T219" s="91"/>
      <c r="U219" s="91"/>
      <c r="V219" s="91"/>
      <c r="W219" s="91"/>
      <c r="X219" s="91"/>
      <c r="Y219" s="91"/>
      <c r="Z219" s="91"/>
      <c r="AA219" s="91"/>
      <c r="AB219" s="91"/>
      <c r="AC219" s="91"/>
      <c r="AD219" s="91"/>
      <c r="AE219" s="91"/>
      <c r="AF219" s="91"/>
      <c r="AG219" s="91"/>
      <c r="AH219" s="91"/>
      <c r="AI219" s="62">
        <f t="shared" si="140"/>
        <v>0</v>
      </c>
      <c r="AJ219" s="81" t="str">
        <f t="shared" si="141"/>
        <v>Moderado</v>
      </c>
      <c r="AK219" s="80">
        <f t="shared" si="142"/>
        <v>0.6</v>
      </c>
      <c r="AL219" s="76" t="e">
        <f>IF(AND(N219&lt;&gt;"",AJ219&lt;&gt;""),VLOOKUP(N219&amp;AJ219,'No Eliminar'!$P$3:$Q$27,2,FALSE),"")</f>
        <v>#N/A</v>
      </c>
      <c r="AM219" s="140"/>
      <c r="AN219" s="171"/>
      <c r="AO219" s="171"/>
      <c r="AP219" s="95" t="str">
        <f t="shared" si="143"/>
        <v>Impacto</v>
      </c>
      <c r="AQ219" s="96"/>
      <c r="AR219" s="146" t="str">
        <f t="shared" si="144"/>
        <v/>
      </c>
      <c r="AS219" s="96"/>
      <c r="AT219" s="94" t="str">
        <f t="shared" si="145"/>
        <v/>
      </c>
      <c r="AU219" s="97" t="e">
        <f t="shared" si="146"/>
        <v>#VALUE!</v>
      </c>
      <c r="AV219" s="96"/>
      <c r="AW219" s="96"/>
      <c r="AX219" s="96"/>
      <c r="AY219" s="97" t="str">
        <f t="shared" si="147"/>
        <v/>
      </c>
      <c r="AZ219" s="98" t="str">
        <f t="shared" si="148"/>
        <v>Muy Alta</v>
      </c>
      <c r="BA219" s="97" t="e">
        <f t="shared" si="149"/>
        <v>#VALUE!</v>
      </c>
      <c r="BB219" s="98" t="e">
        <f t="shared" si="150"/>
        <v>#VALUE!</v>
      </c>
      <c r="BC219" s="74" t="e">
        <f>IF(AND(AZ219&lt;&gt;"",BB219&lt;&gt;""),VLOOKUP(AZ219&amp;BB219,'No Eliminar'!$P$3:$Q$27,2,FALSE),"")</f>
        <v>#VALUE!</v>
      </c>
      <c r="BD219" s="96"/>
      <c r="BE219" s="171"/>
      <c r="BF219" s="171"/>
      <c r="BG219" s="171"/>
      <c r="BH219" s="171"/>
      <c r="BI219" s="171"/>
      <c r="BJ219" s="176"/>
    </row>
    <row r="220" spans="2:62" ht="86.25" thickBot="1" x14ac:dyDescent="0.35">
      <c r="B220" s="68"/>
      <c r="C220" s="179" t="e">
        <f>VLOOKUP(B220,'No Eliminar'!B$3:D$18,2,FALSE)</f>
        <v>#N/A</v>
      </c>
      <c r="D220" s="179" t="e">
        <f>VLOOKUP(B220,'No Eliminar'!B$3:E$18,4,FALSE)</f>
        <v>#N/A</v>
      </c>
      <c r="E220" s="68"/>
      <c r="F220" s="149"/>
      <c r="G220" s="175"/>
      <c r="H220" s="187" t="s">
        <v>368</v>
      </c>
      <c r="I220" s="69"/>
      <c r="J220" s="88"/>
      <c r="K220" s="88"/>
      <c r="L220" s="68"/>
      <c r="M220" s="163"/>
      <c r="N220" s="89" t="str">
        <f t="shared" si="138"/>
        <v>;</v>
      </c>
      <c r="O220" s="90" t="str">
        <f t="shared" si="139"/>
        <v/>
      </c>
      <c r="P220" s="91"/>
      <c r="Q220" s="91"/>
      <c r="R220" s="91"/>
      <c r="S220" s="91"/>
      <c r="T220" s="91"/>
      <c r="U220" s="91"/>
      <c r="V220" s="91"/>
      <c r="W220" s="91"/>
      <c r="X220" s="91"/>
      <c r="Y220" s="91"/>
      <c r="Z220" s="91"/>
      <c r="AA220" s="91"/>
      <c r="AB220" s="91"/>
      <c r="AC220" s="91"/>
      <c r="AD220" s="91"/>
      <c r="AE220" s="91"/>
      <c r="AF220" s="91"/>
      <c r="AG220" s="91"/>
      <c r="AH220" s="91"/>
      <c r="AI220" s="62">
        <f t="shared" si="140"/>
        <v>0</v>
      </c>
      <c r="AJ220" s="81" t="str">
        <f t="shared" si="141"/>
        <v>Moderado</v>
      </c>
      <c r="AK220" s="80">
        <f t="shared" si="142"/>
        <v>0.6</v>
      </c>
      <c r="AL220" s="76" t="e">
        <f>IF(AND(N220&lt;&gt;"",AJ220&lt;&gt;""),VLOOKUP(N220&amp;AJ220,'No Eliminar'!$P$3:$Q$27,2,FALSE),"")</f>
        <v>#N/A</v>
      </c>
      <c r="AM220" s="140"/>
      <c r="AN220" s="171"/>
      <c r="AO220" s="171"/>
      <c r="AP220" s="95" t="str">
        <f t="shared" si="143"/>
        <v>Impacto</v>
      </c>
      <c r="AQ220" s="96"/>
      <c r="AR220" s="146" t="str">
        <f t="shared" si="144"/>
        <v/>
      </c>
      <c r="AS220" s="96"/>
      <c r="AT220" s="94" t="str">
        <f t="shared" si="145"/>
        <v/>
      </c>
      <c r="AU220" s="97" t="e">
        <f t="shared" si="146"/>
        <v>#VALUE!</v>
      </c>
      <c r="AV220" s="96"/>
      <c r="AW220" s="96"/>
      <c r="AX220" s="96"/>
      <c r="AY220" s="97" t="str">
        <f t="shared" si="147"/>
        <v/>
      </c>
      <c r="AZ220" s="98" t="str">
        <f t="shared" si="148"/>
        <v>Muy Alta</v>
      </c>
      <c r="BA220" s="97" t="e">
        <f t="shared" si="149"/>
        <v>#VALUE!</v>
      </c>
      <c r="BB220" s="98" t="e">
        <f t="shared" si="150"/>
        <v>#VALUE!</v>
      </c>
      <c r="BC220" s="74" t="e">
        <f>IF(AND(AZ220&lt;&gt;"",BB220&lt;&gt;""),VLOOKUP(AZ220&amp;BB220,'No Eliminar'!$P$3:$Q$27,2,FALSE),"")</f>
        <v>#VALUE!</v>
      </c>
      <c r="BD220" s="96"/>
      <c r="BE220" s="171"/>
      <c r="BF220" s="171"/>
      <c r="BG220" s="171"/>
      <c r="BH220" s="171"/>
      <c r="BI220" s="171"/>
      <c r="BJ220" s="176"/>
    </row>
    <row r="221" spans="2:62" ht="86.25" thickBot="1" x14ac:dyDescent="0.35">
      <c r="B221" s="68"/>
      <c r="C221" s="179" t="e">
        <f>VLOOKUP(B221,'No Eliminar'!B$3:D$18,2,FALSE)</f>
        <v>#N/A</v>
      </c>
      <c r="D221" s="179" t="e">
        <f>VLOOKUP(B221,'No Eliminar'!B$3:E$18,4,FALSE)</f>
        <v>#N/A</v>
      </c>
      <c r="E221" s="68"/>
      <c r="F221" s="149"/>
      <c r="G221" s="175"/>
      <c r="H221" s="187" t="s">
        <v>368</v>
      </c>
      <c r="I221" s="69"/>
      <c r="J221" s="88"/>
      <c r="K221" s="88"/>
      <c r="L221" s="68"/>
      <c r="M221" s="163"/>
      <c r="N221" s="89" t="str">
        <f t="shared" si="138"/>
        <v>;</v>
      </c>
      <c r="O221" s="90" t="str">
        <f t="shared" si="139"/>
        <v/>
      </c>
      <c r="P221" s="91"/>
      <c r="Q221" s="91"/>
      <c r="R221" s="91"/>
      <c r="S221" s="91"/>
      <c r="T221" s="91"/>
      <c r="U221" s="91"/>
      <c r="V221" s="91"/>
      <c r="W221" s="91"/>
      <c r="X221" s="91"/>
      <c r="Y221" s="91"/>
      <c r="Z221" s="91"/>
      <c r="AA221" s="91"/>
      <c r="AB221" s="91"/>
      <c r="AC221" s="91"/>
      <c r="AD221" s="91"/>
      <c r="AE221" s="91"/>
      <c r="AF221" s="91"/>
      <c r="AG221" s="91"/>
      <c r="AH221" s="91"/>
      <c r="AI221" s="62">
        <f t="shared" si="140"/>
        <v>0</v>
      </c>
      <c r="AJ221" s="81" t="str">
        <f t="shared" si="141"/>
        <v>Moderado</v>
      </c>
      <c r="AK221" s="80">
        <f t="shared" si="142"/>
        <v>0.6</v>
      </c>
      <c r="AL221" s="76" t="e">
        <f>IF(AND(N221&lt;&gt;"",AJ221&lt;&gt;""),VLOOKUP(N221&amp;AJ221,'No Eliminar'!$P$3:$Q$27,2,FALSE),"")</f>
        <v>#N/A</v>
      </c>
      <c r="AM221" s="140"/>
      <c r="AN221" s="171"/>
      <c r="AO221" s="171"/>
      <c r="AP221" s="95" t="str">
        <f t="shared" si="143"/>
        <v>Impacto</v>
      </c>
      <c r="AQ221" s="96"/>
      <c r="AR221" s="146" t="str">
        <f t="shared" si="144"/>
        <v/>
      </c>
      <c r="AS221" s="96"/>
      <c r="AT221" s="94" t="str">
        <f t="shared" si="145"/>
        <v/>
      </c>
      <c r="AU221" s="97" t="e">
        <f t="shared" si="146"/>
        <v>#VALUE!</v>
      </c>
      <c r="AV221" s="96"/>
      <c r="AW221" s="96"/>
      <c r="AX221" s="96"/>
      <c r="AY221" s="97" t="str">
        <f t="shared" si="147"/>
        <v/>
      </c>
      <c r="AZ221" s="98" t="str">
        <f t="shared" si="148"/>
        <v>Muy Alta</v>
      </c>
      <c r="BA221" s="97" t="e">
        <f t="shared" si="149"/>
        <v>#VALUE!</v>
      </c>
      <c r="BB221" s="98" t="e">
        <f t="shared" si="150"/>
        <v>#VALUE!</v>
      </c>
      <c r="BC221" s="74" t="e">
        <f>IF(AND(AZ221&lt;&gt;"",BB221&lt;&gt;""),VLOOKUP(AZ221&amp;BB221,'No Eliminar'!$P$3:$Q$27,2,FALSE),"")</f>
        <v>#VALUE!</v>
      </c>
      <c r="BD221" s="96"/>
      <c r="BE221" s="171"/>
      <c r="BF221" s="171"/>
      <c r="BG221" s="171"/>
      <c r="BH221" s="171"/>
      <c r="BI221" s="171"/>
      <c r="BJ221" s="176"/>
    </row>
    <row r="222" spans="2:62" ht="86.25" thickBot="1" x14ac:dyDescent="0.35">
      <c r="B222" s="68"/>
      <c r="C222" s="179" t="e">
        <f>VLOOKUP(B222,'No Eliminar'!B$3:D$18,2,FALSE)</f>
        <v>#N/A</v>
      </c>
      <c r="D222" s="179" t="e">
        <f>VLOOKUP(B222,'No Eliminar'!B$3:E$18,4,FALSE)</f>
        <v>#N/A</v>
      </c>
      <c r="E222" s="68"/>
      <c r="F222" s="149"/>
      <c r="G222" s="175"/>
      <c r="H222" s="187" t="s">
        <v>368</v>
      </c>
      <c r="I222" s="69"/>
      <c r="J222" s="88"/>
      <c r="K222" s="88"/>
      <c r="L222" s="68"/>
      <c r="M222" s="163"/>
      <c r="N222" s="89" t="str">
        <f t="shared" si="138"/>
        <v>;</v>
      </c>
      <c r="O222" s="90" t="str">
        <f t="shared" si="139"/>
        <v/>
      </c>
      <c r="P222" s="91"/>
      <c r="Q222" s="91"/>
      <c r="R222" s="91"/>
      <c r="S222" s="91"/>
      <c r="T222" s="91"/>
      <c r="U222" s="91"/>
      <c r="V222" s="91"/>
      <c r="W222" s="91"/>
      <c r="X222" s="91"/>
      <c r="Y222" s="91"/>
      <c r="Z222" s="91"/>
      <c r="AA222" s="91"/>
      <c r="AB222" s="91"/>
      <c r="AC222" s="91"/>
      <c r="AD222" s="91"/>
      <c r="AE222" s="91"/>
      <c r="AF222" s="91"/>
      <c r="AG222" s="91"/>
      <c r="AH222" s="91"/>
      <c r="AI222" s="62">
        <f t="shared" si="140"/>
        <v>0</v>
      </c>
      <c r="AJ222" s="81" t="str">
        <f t="shared" si="141"/>
        <v>Moderado</v>
      </c>
      <c r="AK222" s="80">
        <f t="shared" si="142"/>
        <v>0.6</v>
      </c>
      <c r="AL222" s="76" t="e">
        <f>IF(AND(N222&lt;&gt;"",AJ222&lt;&gt;""),VLOOKUP(N222&amp;AJ222,'No Eliminar'!$P$3:$Q$27,2,FALSE),"")</f>
        <v>#N/A</v>
      </c>
      <c r="AM222" s="140"/>
      <c r="AN222" s="171"/>
      <c r="AO222" s="171"/>
      <c r="AP222" s="95" t="str">
        <f t="shared" si="143"/>
        <v>Impacto</v>
      </c>
      <c r="AQ222" s="96"/>
      <c r="AR222" s="146" t="str">
        <f t="shared" si="144"/>
        <v/>
      </c>
      <c r="AS222" s="96"/>
      <c r="AT222" s="94" t="str">
        <f t="shared" si="145"/>
        <v/>
      </c>
      <c r="AU222" s="97" t="e">
        <f t="shared" si="146"/>
        <v>#VALUE!</v>
      </c>
      <c r="AV222" s="96"/>
      <c r="AW222" s="96"/>
      <c r="AX222" s="96"/>
      <c r="AY222" s="97" t="str">
        <f t="shared" si="147"/>
        <v/>
      </c>
      <c r="AZ222" s="98" t="str">
        <f t="shared" si="148"/>
        <v>Muy Alta</v>
      </c>
      <c r="BA222" s="97" t="e">
        <f t="shared" si="149"/>
        <v>#VALUE!</v>
      </c>
      <c r="BB222" s="98" t="e">
        <f t="shared" si="150"/>
        <v>#VALUE!</v>
      </c>
      <c r="BC222" s="74" t="e">
        <f>IF(AND(AZ222&lt;&gt;"",BB222&lt;&gt;""),VLOOKUP(AZ222&amp;BB222,'No Eliminar'!$P$3:$Q$27,2,FALSE),"")</f>
        <v>#VALUE!</v>
      </c>
      <c r="BD222" s="96"/>
      <c r="BE222" s="171"/>
      <c r="BF222" s="171"/>
      <c r="BG222" s="171"/>
      <c r="BH222" s="171"/>
      <c r="BI222" s="171"/>
      <c r="BJ222" s="176"/>
    </row>
    <row r="223" spans="2:62" ht="86.25" thickBot="1" x14ac:dyDescent="0.35">
      <c r="B223" s="68"/>
      <c r="C223" s="179" t="e">
        <f>VLOOKUP(B223,'No Eliminar'!B$3:D$18,2,FALSE)</f>
        <v>#N/A</v>
      </c>
      <c r="D223" s="179" t="e">
        <f>VLOOKUP(B223,'No Eliminar'!B$3:E$18,4,FALSE)</f>
        <v>#N/A</v>
      </c>
      <c r="E223" s="68"/>
      <c r="F223" s="149"/>
      <c r="G223" s="175"/>
      <c r="H223" s="187" t="s">
        <v>368</v>
      </c>
      <c r="I223" s="69"/>
      <c r="J223" s="88"/>
      <c r="K223" s="88"/>
      <c r="L223" s="68"/>
      <c r="M223" s="163"/>
      <c r="N223" s="89" t="str">
        <f t="shared" si="138"/>
        <v>;</v>
      </c>
      <c r="O223" s="90" t="str">
        <f t="shared" si="139"/>
        <v/>
      </c>
      <c r="P223" s="91"/>
      <c r="Q223" s="91"/>
      <c r="R223" s="91"/>
      <c r="S223" s="91"/>
      <c r="T223" s="91"/>
      <c r="U223" s="91"/>
      <c r="V223" s="91"/>
      <c r="W223" s="91"/>
      <c r="X223" s="91"/>
      <c r="Y223" s="91"/>
      <c r="Z223" s="91"/>
      <c r="AA223" s="91"/>
      <c r="AB223" s="91"/>
      <c r="AC223" s="91"/>
      <c r="AD223" s="91"/>
      <c r="AE223" s="91"/>
      <c r="AF223" s="91"/>
      <c r="AG223" s="91"/>
      <c r="AH223" s="91"/>
      <c r="AI223" s="62">
        <f t="shared" si="140"/>
        <v>0</v>
      </c>
      <c r="AJ223" s="81" t="str">
        <f t="shared" si="141"/>
        <v>Moderado</v>
      </c>
      <c r="AK223" s="80">
        <f t="shared" si="142"/>
        <v>0.6</v>
      </c>
      <c r="AL223" s="76" t="e">
        <f>IF(AND(N223&lt;&gt;"",AJ223&lt;&gt;""),VLOOKUP(N223&amp;AJ223,'No Eliminar'!$P$3:$Q$27,2,FALSE),"")</f>
        <v>#N/A</v>
      </c>
      <c r="AM223" s="140"/>
      <c r="AN223" s="171"/>
      <c r="AO223" s="171"/>
      <c r="AP223" s="95" t="str">
        <f t="shared" si="143"/>
        <v>Impacto</v>
      </c>
      <c r="AQ223" s="96"/>
      <c r="AR223" s="146" t="str">
        <f t="shared" si="144"/>
        <v/>
      </c>
      <c r="AS223" s="96"/>
      <c r="AT223" s="94" t="str">
        <f t="shared" si="145"/>
        <v/>
      </c>
      <c r="AU223" s="97" t="e">
        <f t="shared" si="146"/>
        <v>#VALUE!</v>
      </c>
      <c r="AV223" s="96"/>
      <c r="AW223" s="96"/>
      <c r="AX223" s="96"/>
      <c r="AY223" s="97" t="str">
        <f t="shared" si="147"/>
        <v/>
      </c>
      <c r="AZ223" s="98" t="str">
        <f t="shared" si="148"/>
        <v>Muy Alta</v>
      </c>
      <c r="BA223" s="97" t="e">
        <f t="shared" si="149"/>
        <v>#VALUE!</v>
      </c>
      <c r="BB223" s="98" t="e">
        <f t="shared" si="150"/>
        <v>#VALUE!</v>
      </c>
      <c r="BC223" s="74" t="e">
        <f>IF(AND(AZ223&lt;&gt;"",BB223&lt;&gt;""),VLOOKUP(AZ223&amp;BB223,'No Eliminar'!$P$3:$Q$27,2,FALSE),"")</f>
        <v>#VALUE!</v>
      </c>
      <c r="BD223" s="96"/>
      <c r="BE223" s="171"/>
      <c r="BF223" s="171"/>
      <c r="BG223" s="171"/>
      <c r="BH223" s="171"/>
      <c r="BI223" s="171"/>
      <c r="BJ223" s="176"/>
    </row>
    <row r="224" spans="2:62" ht="86.25" thickBot="1" x14ac:dyDescent="0.35">
      <c r="B224" s="68"/>
      <c r="C224" s="179" t="e">
        <f>VLOOKUP(B224,'No Eliminar'!B$3:D$18,2,FALSE)</f>
        <v>#N/A</v>
      </c>
      <c r="D224" s="179" t="e">
        <f>VLOOKUP(B224,'No Eliminar'!B$3:E$18,4,FALSE)</f>
        <v>#N/A</v>
      </c>
      <c r="E224" s="68"/>
      <c r="F224" s="149"/>
      <c r="G224" s="175"/>
      <c r="H224" s="187" t="s">
        <v>368</v>
      </c>
      <c r="I224" s="69"/>
      <c r="J224" s="88"/>
      <c r="K224" s="88"/>
      <c r="L224" s="68"/>
      <c r="M224" s="163"/>
      <c r="N224" s="89" t="str">
        <f t="shared" si="138"/>
        <v>;</v>
      </c>
      <c r="O224" s="90" t="str">
        <f t="shared" si="139"/>
        <v/>
      </c>
      <c r="P224" s="91"/>
      <c r="Q224" s="91"/>
      <c r="R224" s="91"/>
      <c r="S224" s="91"/>
      <c r="T224" s="91"/>
      <c r="U224" s="91"/>
      <c r="V224" s="91"/>
      <c r="W224" s="91"/>
      <c r="X224" s="91"/>
      <c r="Y224" s="91"/>
      <c r="Z224" s="91"/>
      <c r="AA224" s="91"/>
      <c r="AB224" s="91"/>
      <c r="AC224" s="91"/>
      <c r="AD224" s="91"/>
      <c r="AE224" s="91"/>
      <c r="AF224" s="91"/>
      <c r="AG224" s="91"/>
      <c r="AH224" s="91"/>
      <c r="AI224" s="62">
        <f t="shared" si="140"/>
        <v>0</v>
      </c>
      <c r="AJ224" s="81" t="str">
        <f t="shared" si="141"/>
        <v>Moderado</v>
      </c>
      <c r="AK224" s="80">
        <f t="shared" si="142"/>
        <v>0.6</v>
      </c>
      <c r="AL224" s="76" t="e">
        <f>IF(AND(N224&lt;&gt;"",AJ224&lt;&gt;""),VLOOKUP(N224&amp;AJ224,'No Eliminar'!$P$3:$Q$27,2,FALSE),"")</f>
        <v>#N/A</v>
      </c>
      <c r="AM224" s="140"/>
      <c r="AN224" s="171"/>
      <c r="AO224" s="171"/>
      <c r="AP224" s="95" t="str">
        <f t="shared" si="143"/>
        <v>Impacto</v>
      </c>
      <c r="AQ224" s="96"/>
      <c r="AR224" s="146" t="str">
        <f t="shared" si="144"/>
        <v/>
      </c>
      <c r="AS224" s="96"/>
      <c r="AT224" s="94" t="str">
        <f t="shared" si="145"/>
        <v/>
      </c>
      <c r="AU224" s="97" t="e">
        <f t="shared" si="146"/>
        <v>#VALUE!</v>
      </c>
      <c r="AV224" s="96"/>
      <c r="AW224" s="96"/>
      <c r="AX224" s="96"/>
      <c r="AY224" s="97" t="str">
        <f t="shared" si="147"/>
        <v/>
      </c>
      <c r="AZ224" s="98" t="str">
        <f t="shared" si="148"/>
        <v>Muy Alta</v>
      </c>
      <c r="BA224" s="97" t="e">
        <f t="shared" si="149"/>
        <v>#VALUE!</v>
      </c>
      <c r="BB224" s="98" t="e">
        <f t="shared" si="150"/>
        <v>#VALUE!</v>
      </c>
      <c r="BC224" s="74" t="e">
        <f>IF(AND(AZ224&lt;&gt;"",BB224&lt;&gt;""),VLOOKUP(AZ224&amp;BB224,'No Eliminar'!$P$3:$Q$27,2,FALSE),"")</f>
        <v>#VALUE!</v>
      </c>
      <c r="BD224" s="96"/>
      <c r="BE224" s="171"/>
      <c r="BF224" s="171"/>
      <c r="BG224" s="171"/>
      <c r="BH224" s="171"/>
      <c r="BI224" s="171"/>
      <c r="BJ224" s="176"/>
    </row>
    <row r="225" spans="2:62" ht="86.25" thickBot="1" x14ac:dyDescent="0.35">
      <c r="B225" s="68"/>
      <c r="C225" s="179" t="e">
        <f>VLOOKUP(B225,'No Eliminar'!B$3:D$18,2,FALSE)</f>
        <v>#N/A</v>
      </c>
      <c r="D225" s="179" t="e">
        <f>VLOOKUP(B225,'No Eliminar'!B$3:E$18,4,FALSE)</f>
        <v>#N/A</v>
      </c>
      <c r="E225" s="68"/>
      <c r="F225" s="149"/>
      <c r="G225" s="175"/>
      <c r="H225" s="187" t="s">
        <v>368</v>
      </c>
      <c r="I225" s="69"/>
      <c r="J225" s="88"/>
      <c r="K225" s="88"/>
      <c r="L225" s="68"/>
      <c r="M225" s="163"/>
      <c r="N225" s="89" t="str">
        <f t="shared" si="138"/>
        <v>;</v>
      </c>
      <c r="O225" s="90" t="str">
        <f t="shared" si="139"/>
        <v/>
      </c>
      <c r="P225" s="91"/>
      <c r="Q225" s="91"/>
      <c r="R225" s="91"/>
      <c r="S225" s="91"/>
      <c r="T225" s="91"/>
      <c r="U225" s="91"/>
      <c r="V225" s="91"/>
      <c r="W225" s="91"/>
      <c r="X225" s="91"/>
      <c r="Y225" s="91"/>
      <c r="Z225" s="91"/>
      <c r="AA225" s="91"/>
      <c r="AB225" s="91"/>
      <c r="AC225" s="91"/>
      <c r="AD225" s="91"/>
      <c r="AE225" s="91"/>
      <c r="AF225" s="91"/>
      <c r="AG225" s="91"/>
      <c r="AH225" s="91"/>
      <c r="AI225" s="62">
        <f t="shared" si="140"/>
        <v>0</v>
      </c>
      <c r="AJ225" s="81" t="str">
        <f t="shared" si="141"/>
        <v>Moderado</v>
      </c>
      <c r="AK225" s="80">
        <f t="shared" si="142"/>
        <v>0.6</v>
      </c>
      <c r="AL225" s="76" t="e">
        <f>IF(AND(N225&lt;&gt;"",AJ225&lt;&gt;""),VLOOKUP(N225&amp;AJ225,'No Eliminar'!$P$3:$Q$27,2,FALSE),"")</f>
        <v>#N/A</v>
      </c>
      <c r="AM225" s="140"/>
      <c r="AN225" s="171"/>
      <c r="AO225" s="171"/>
      <c r="AP225" s="95" t="str">
        <f t="shared" si="143"/>
        <v>Impacto</v>
      </c>
      <c r="AQ225" s="96"/>
      <c r="AR225" s="146" t="str">
        <f t="shared" si="144"/>
        <v/>
      </c>
      <c r="AS225" s="96"/>
      <c r="AT225" s="94" t="str">
        <f t="shared" si="145"/>
        <v/>
      </c>
      <c r="AU225" s="97" t="e">
        <f t="shared" si="146"/>
        <v>#VALUE!</v>
      </c>
      <c r="AV225" s="96"/>
      <c r="AW225" s="96"/>
      <c r="AX225" s="96"/>
      <c r="AY225" s="97" t="str">
        <f t="shared" si="147"/>
        <v/>
      </c>
      <c r="AZ225" s="98" t="str">
        <f t="shared" si="148"/>
        <v>Muy Alta</v>
      </c>
      <c r="BA225" s="97" t="e">
        <f t="shared" si="149"/>
        <v>#VALUE!</v>
      </c>
      <c r="BB225" s="98" t="e">
        <f t="shared" si="150"/>
        <v>#VALUE!</v>
      </c>
      <c r="BC225" s="74" t="e">
        <f>IF(AND(AZ225&lt;&gt;"",BB225&lt;&gt;""),VLOOKUP(AZ225&amp;BB225,'No Eliminar'!$P$3:$Q$27,2,FALSE),"")</f>
        <v>#VALUE!</v>
      </c>
      <c r="BD225" s="96"/>
      <c r="BE225" s="171"/>
      <c r="BF225" s="171"/>
      <c r="BG225" s="171"/>
      <c r="BH225" s="171"/>
      <c r="BI225" s="171"/>
      <c r="BJ225" s="176"/>
    </row>
    <row r="226" spans="2:62" ht="86.25" thickBot="1" x14ac:dyDescent="0.35">
      <c r="B226" s="68"/>
      <c r="C226" s="179" t="e">
        <f>VLOOKUP(B226,'No Eliminar'!B$3:D$18,2,FALSE)</f>
        <v>#N/A</v>
      </c>
      <c r="D226" s="179" t="e">
        <f>VLOOKUP(B226,'No Eliminar'!B$3:E$18,4,FALSE)</f>
        <v>#N/A</v>
      </c>
      <c r="E226" s="68"/>
      <c r="F226" s="149"/>
      <c r="G226" s="175"/>
      <c r="H226" s="187" t="s">
        <v>368</v>
      </c>
      <c r="I226" s="69"/>
      <c r="J226" s="88"/>
      <c r="K226" s="88"/>
      <c r="L226" s="68"/>
      <c r="M226" s="163"/>
      <c r="N226" s="89" t="str">
        <f t="shared" si="138"/>
        <v>;</v>
      </c>
      <c r="O226" s="90" t="str">
        <f t="shared" si="139"/>
        <v/>
      </c>
      <c r="P226" s="91"/>
      <c r="Q226" s="91"/>
      <c r="R226" s="91"/>
      <c r="S226" s="91"/>
      <c r="T226" s="91"/>
      <c r="U226" s="91"/>
      <c r="V226" s="91"/>
      <c r="W226" s="91"/>
      <c r="X226" s="91"/>
      <c r="Y226" s="91"/>
      <c r="Z226" s="91"/>
      <c r="AA226" s="91"/>
      <c r="AB226" s="91"/>
      <c r="AC226" s="91"/>
      <c r="AD226" s="91"/>
      <c r="AE226" s="91"/>
      <c r="AF226" s="91"/>
      <c r="AG226" s="91"/>
      <c r="AH226" s="91"/>
      <c r="AI226" s="62">
        <f t="shared" si="140"/>
        <v>0</v>
      </c>
      <c r="AJ226" s="81" t="str">
        <f t="shared" si="141"/>
        <v>Moderado</v>
      </c>
      <c r="AK226" s="80">
        <f t="shared" si="142"/>
        <v>0.6</v>
      </c>
      <c r="AL226" s="76" t="e">
        <f>IF(AND(N226&lt;&gt;"",AJ226&lt;&gt;""),VLOOKUP(N226&amp;AJ226,'No Eliminar'!$P$3:$Q$27,2,FALSE),"")</f>
        <v>#N/A</v>
      </c>
      <c r="AM226" s="140"/>
      <c r="AN226" s="171"/>
      <c r="AO226" s="171"/>
      <c r="AP226" s="95" t="str">
        <f t="shared" si="143"/>
        <v>Impacto</v>
      </c>
      <c r="AQ226" s="96"/>
      <c r="AR226" s="146" t="str">
        <f t="shared" si="144"/>
        <v/>
      </c>
      <c r="AS226" s="96"/>
      <c r="AT226" s="94" t="str">
        <f t="shared" si="145"/>
        <v/>
      </c>
      <c r="AU226" s="97" t="e">
        <f t="shared" si="146"/>
        <v>#VALUE!</v>
      </c>
      <c r="AV226" s="96"/>
      <c r="AW226" s="96"/>
      <c r="AX226" s="96"/>
      <c r="AY226" s="97" t="str">
        <f t="shared" si="147"/>
        <v/>
      </c>
      <c r="AZ226" s="98" t="str">
        <f t="shared" si="148"/>
        <v>Muy Alta</v>
      </c>
      <c r="BA226" s="97" t="e">
        <f t="shared" si="149"/>
        <v>#VALUE!</v>
      </c>
      <c r="BB226" s="98" t="e">
        <f t="shared" si="150"/>
        <v>#VALUE!</v>
      </c>
      <c r="BC226" s="74" t="e">
        <f>IF(AND(AZ226&lt;&gt;"",BB226&lt;&gt;""),VLOOKUP(AZ226&amp;BB226,'No Eliminar'!$P$3:$Q$27,2,FALSE),"")</f>
        <v>#VALUE!</v>
      </c>
      <c r="BD226" s="96"/>
      <c r="BE226" s="171"/>
      <c r="BF226" s="171"/>
      <c r="BG226" s="171"/>
      <c r="BH226" s="171"/>
      <c r="BI226" s="171"/>
      <c r="BJ226" s="176"/>
    </row>
    <row r="227" spans="2:62" ht="86.25" thickBot="1" x14ac:dyDescent="0.35">
      <c r="B227" s="68"/>
      <c r="C227" s="179" t="e">
        <f>VLOOKUP(B227,'No Eliminar'!B$3:D$18,2,FALSE)</f>
        <v>#N/A</v>
      </c>
      <c r="D227" s="179" t="e">
        <f>VLOOKUP(B227,'No Eliminar'!B$3:E$18,4,FALSE)</f>
        <v>#N/A</v>
      </c>
      <c r="E227" s="68"/>
      <c r="F227" s="149"/>
      <c r="G227" s="175"/>
      <c r="H227" s="187" t="s">
        <v>368</v>
      </c>
      <c r="I227" s="69"/>
      <c r="J227" s="88"/>
      <c r="K227" s="88"/>
      <c r="L227" s="68"/>
      <c r="M227" s="163"/>
      <c r="N227" s="89" t="str">
        <f t="shared" si="138"/>
        <v>;</v>
      </c>
      <c r="O227" s="90" t="str">
        <f t="shared" si="139"/>
        <v/>
      </c>
      <c r="P227" s="91"/>
      <c r="Q227" s="91"/>
      <c r="R227" s="91"/>
      <c r="S227" s="91"/>
      <c r="T227" s="91"/>
      <c r="U227" s="91"/>
      <c r="V227" s="91"/>
      <c r="W227" s="91"/>
      <c r="X227" s="91"/>
      <c r="Y227" s="91"/>
      <c r="Z227" s="91"/>
      <c r="AA227" s="91"/>
      <c r="AB227" s="91"/>
      <c r="AC227" s="91"/>
      <c r="AD227" s="91"/>
      <c r="AE227" s="91"/>
      <c r="AF227" s="91"/>
      <c r="AG227" s="91"/>
      <c r="AH227" s="91"/>
      <c r="AI227" s="62">
        <f t="shared" si="140"/>
        <v>0</v>
      </c>
      <c r="AJ227" s="81" t="str">
        <f t="shared" si="141"/>
        <v>Moderado</v>
      </c>
      <c r="AK227" s="80">
        <f t="shared" si="142"/>
        <v>0.6</v>
      </c>
      <c r="AL227" s="76" t="e">
        <f>IF(AND(N227&lt;&gt;"",AJ227&lt;&gt;""),VLOOKUP(N227&amp;AJ227,'No Eliminar'!$P$3:$Q$27,2,FALSE),"")</f>
        <v>#N/A</v>
      </c>
      <c r="AM227" s="140"/>
      <c r="AN227" s="171"/>
      <c r="AO227" s="171"/>
      <c r="AP227" s="95" t="str">
        <f t="shared" si="143"/>
        <v>Impacto</v>
      </c>
      <c r="AQ227" s="96"/>
      <c r="AR227" s="146" t="str">
        <f t="shared" si="144"/>
        <v/>
      </c>
      <c r="AS227" s="96"/>
      <c r="AT227" s="94" t="str">
        <f t="shared" si="145"/>
        <v/>
      </c>
      <c r="AU227" s="97" t="e">
        <f t="shared" si="146"/>
        <v>#VALUE!</v>
      </c>
      <c r="AV227" s="96"/>
      <c r="AW227" s="96"/>
      <c r="AX227" s="96"/>
      <c r="AY227" s="97" t="str">
        <f t="shared" si="147"/>
        <v/>
      </c>
      <c r="AZ227" s="98" t="str">
        <f t="shared" si="148"/>
        <v>Muy Alta</v>
      </c>
      <c r="BA227" s="97" t="e">
        <f t="shared" si="149"/>
        <v>#VALUE!</v>
      </c>
      <c r="BB227" s="98" t="e">
        <f t="shared" si="150"/>
        <v>#VALUE!</v>
      </c>
      <c r="BC227" s="74" t="e">
        <f>IF(AND(AZ227&lt;&gt;"",BB227&lt;&gt;""),VLOOKUP(AZ227&amp;BB227,'No Eliminar'!$P$3:$Q$27,2,FALSE),"")</f>
        <v>#VALUE!</v>
      </c>
      <c r="BD227" s="96"/>
      <c r="BE227" s="171"/>
      <c r="BF227" s="171"/>
      <c r="BG227" s="171"/>
      <c r="BH227" s="171"/>
      <c r="BI227" s="171"/>
      <c r="BJ227" s="176"/>
    </row>
    <row r="228" spans="2:62" ht="86.25" thickBot="1" x14ac:dyDescent="0.35">
      <c r="B228" s="68"/>
      <c r="C228" s="179" t="e">
        <f>VLOOKUP(B228,'No Eliminar'!B$3:D$18,2,FALSE)</f>
        <v>#N/A</v>
      </c>
      <c r="D228" s="179" t="e">
        <f>VLOOKUP(B228,'No Eliminar'!B$3:E$18,4,FALSE)</f>
        <v>#N/A</v>
      </c>
      <c r="E228" s="68"/>
      <c r="F228" s="149"/>
      <c r="G228" s="175"/>
      <c r="H228" s="187" t="s">
        <v>368</v>
      </c>
      <c r="I228" s="69"/>
      <c r="J228" s="88"/>
      <c r="K228" s="88"/>
      <c r="L228" s="68"/>
      <c r="M228" s="163"/>
      <c r="N228" s="89" t="str">
        <f t="shared" si="138"/>
        <v>;</v>
      </c>
      <c r="O228" s="90" t="str">
        <f t="shared" si="139"/>
        <v/>
      </c>
      <c r="P228" s="91"/>
      <c r="Q228" s="91"/>
      <c r="R228" s="91"/>
      <c r="S228" s="91"/>
      <c r="T228" s="91"/>
      <c r="U228" s="91"/>
      <c r="V228" s="91"/>
      <c r="W228" s="91"/>
      <c r="X228" s="91"/>
      <c r="Y228" s="91"/>
      <c r="Z228" s="91"/>
      <c r="AA228" s="91"/>
      <c r="AB228" s="91"/>
      <c r="AC228" s="91"/>
      <c r="AD228" s="91"/>
      <c r="AE228" s="91"/>
      <c r="AF228" s="91"/>
      <c r="AG228" s="91"/>
      <c r="AH228" s="91"/>
      <c r="AI228" s="62">
        <f t="shared" si="140"/>
        <v>0</v>
      </c>
      <c r="AJ228" s="81" t="str">
        <f t="shared" si="141"/>
        <v>Moderado</v>
      </c>
      <c r="AK228" s="80">
        <f t="shared" si="142"/>
        <v>0.6</v>
      </c>
      <c r="AL228" s="76" t="e">
        <f>IF(AND(N228&lt;&gt;"",AJ228&lt;&gt;""),VLOOKUP(N228&amp;AJ228,'No Eliminar'!$P$3:$Q$27,2,FALSE),"")</f>
        <v>#N/A</v>
      </c>
      <c r="AM228" s="140"/>
      <c r="AN228" s="171"/>
      <c r="AO228" s="171"/>
      <c r="AP228" s="95" t="str">
        <f t="shared" si="143"/>
        <v>Impacto</v>
      </c>
      <c r="AQ228" s="96"/>
      <c r="AR228" s="146" t="str">
        <f t="shared" si="144"/>
        <v/>
      </c>
      <c r="AS228" s="96"/>
      <c r="AT228" s="94" t="str">
        <f t="shared" si="145"/>
        <v/>
      </c>
      <c r="AU228" s="97" t="e">
        <f t="shared" si="146"/>
        <v>#VALUE!</v>
      </c>
      <c r="AV228" s="96"/>
      <c r="AW228" s="96"/>
      <c r="AX228" s="96"/>
      <c r="AY228" s="97" t="str">
        <f t="shared" si="147"/>
        <v/>
      </c>
      <c r="AZ228" s="98" t="str">
        <f t="shared" si="148"/>
        <v>Muy Alta</v>
      </c>
      <c r="BA228" s="97" t="e">
        <f t="shared" si="149"/>
        <v>#VALUE!</v>
      </c>
      <c r="BB228" s="98" t="e">
        <f t="shared" si="150"/>
        <v>#VALUE!</v>
      </c>
      <c r="BC228" s="74" t="e">
        <f>IF(AND(AZ228&lt;&gt;"",BB228&lt;&gt;""),VLOOKUP(AZ228&amp;BB228,'No Eliminar'!$P$3:$Q$27,2,FALSE),"")</f>
        <v>#VALUE!</v>
      </c>
      <c r="BD228" s="96"/>
      <c r="BE228" s="171"/>
      <c r="BF228" s="171"/>
      <c r="BG228" s="171"/>
      <c r="BH228" s="171"/>
      <c r="BI228" s="171"/>
      <c r="BJ228" s="176"/>
    </row>
    <row r="229" spans="2:62" ht="86.25" thickBot="1" x14ac:dyDescent="0.35">
      <c r="B229" s="68"/>
      <c r="C229" s="179" t="e">
        <f>VLOOKUP(B229,'No Eliminar'!B$3:D$18,2,FALSE)</f>
        <v>#N/A</v>
      </c>
      <c r="D229" s="179" t="e">
        <f>VLOOKUP(B229,'No Eliminar'!B$3:E$18,4,FALSE)</f>
        <v>#N/A</v>
      </c>
      <c r="E229" s="68"/>
      <c r="F229" s="149"/>
      <c r="G229" s="175"/>
      <c r="H229" s="187" t="s">
        <v>368</v>
      </c>
      <c r="I229" s="69"/>
      <c r="J229" s="88"/>
      <c r="K229" s="88"/>
      <c r="L229" s="68"/>
      <c r="M229" s="163"/>
      <c r="N229" s="89" t="str">
        <f t="shared" si="138"/>
        <v>;</v>
      </c>
      <c r="O229" s="90" t="str">
        <f t="shared" si="139"/>
        <v/>
      </c>
      <c r="P229" s="91"/>
      <c r="Q229" s="91"/>
      <c r="R229" s="91"/>
      <c r="S229" s="91"/>
      <c r="T229" s="91"/>
      <c r="U229" s="91"/>
      <c r="V229" s="91"/>
      <c r="W229" s="91"/>
      <c r="X229" s="91"/>
      <c r="Y229" s="91"/>
      <c r="Z229" s="91"/>
      <c r="AA229" s="91"/>
      <c r="AB229" s="91"/>
      <c r="AC229" s="91"/>
      <c r="AD229" s="91"/>
      <c r="AE229" s="91"/>
      <c r="AF229" s="91"/>
      <c r="AG229" s="91"/>
      <c r="AH229" s="91"/>
      <c r="AI229" s="62">
        <f t="shared" si="140"/>
        <v>0</v>
      </c>
      <c r="AJ229" s="81" t="str">
        <f t="shared" si="141"/>
        <v>Moderado</v>
      </c>
      <c r="AK229" s="80">
        <f t="shared" si="142"/>
        <v>0.6</v>
      </c>
      <c r="AL229" s="76" t="e">
        <f>IF(AND(N229&lt;&gt;"",AJ229&lt;&gt;""),VLOOKUP(N229&amp;AJ229,'No Eliminar'!$P$3:$Q$27,2,FALSE),"")</f>
        <v>#N/A</v>
      </c>
      <c r="AM229" s="140"/>
      <c r="AN229" s="171"/>
      <c r="AO229" s="171"/>
      <c r="AP229" s="95" t="str">
        <f t="shared" si="143"/>
        <v>Impacto</v>
      </c>
      <c r="AQ229" s="96"/>
      <c r="AR229" s="146" t="str">
        <f t="shared" si="144"/>
        <v/>
      </c>
      <c r="AS229" s="96"/>
      <c r="AT229" s="94" t="str">
        <f t="shared" si="145"/>
        <v/>
      </c>
      <c r="AU229" s="97" t="e">
        <f t="shared" si="146"/>
        <v>#VALUE!</v>
      </c>
      <c r="AV229" s="96"/>
      <c r="AW229" s="96"/>
      <c r="AX229" s="96"/>
      <c r="AY229" s="97" t="str">
        <f t="shared" si="147"/>
        <v/>
      </c>
      <c r="AZ229" s="98" t="str">
        <f t="shared" si="148"/>
        <v>Muy Alta</v>
      </c>
      <c r="BA229" s="97" t="e">
        <f t="shared" si="149"/>
        <v>#VALUE!</v>
      </c>
      <c r="BB229" s="98" t="e">
        <f t="shared" si="150"/>
        <v>#VALUE!</v>
      </c>
      <c r="BC229" s="74" t="e">
        <f>IF(AND(AZ229&lt;&gt;"",BB229&lt;&gt;""),VLOOKUP(AZ229&amp;BB229,'No Eliminar'!$P$3:$Q$27,2,FALSE),"")</f>
        <v>#VALUE!</v>
      </c>
      <c r="BD229" s="96"/>
      <c r="BE229" s="171"/>
      <c r="BF229" s="171"/>
      <c r="BG229" s="171"/>
      <c r="BH229" s="171"/>
      <c r="BI229" s="171"/>
      <c r="BJ229" s="176"/>
    </row>
    <row r="230" spans="2:62" ht="86.25" thickBot="1" x14ac:dyDescent="0.35">
      <c r="B230" s="68"/>
      <c r="C230" s="179" t="e">
        <f>VLOOKUP(B230,'No Eliminar'!B$3:D$18,2,FALSE)</f>
        <v>#N/A</v>
      </c>
      <c r="D230" s="179" t="e">
        <f>VLOOKUP(B230,'No Eliminar'!B$3:E$18,4,FALSE)</f>
        <v>#N/A</v>
      </c>
      <c r="E230" s="68"/>
      <c r="F230" s="149"/>
      <c r="G230" s="175"/>
      <c r="H230" s="187" t="s">
        <v>368</v>
      </c>
      <c r="I230" s="69"/>
      <c r="J230" s="88"/>
      <c r="K230" s="88"/>
      <c r="L230" s="68"/>
      <c r="M230" s="163"/>
      <c r="N230" s="89" t="str">
        <f t="shared" si="138"/>
        <v>;</v>
      </c>
      <c r="O230" s="90" t="str">
        <f t="shared" si="139"/>
        <v/>
      </c>
      <c r="P230" s="91"/>
      <c r="Q230" s="91"/>
      <c r="R230" s="91"/>
      <c r="S230" s="91"/>
      <c r="T230" s="91"/>
      <c r="U230" s="91"/>
      <c r="V230" s="91"/>
      <c r="W230" s="91"/>
      <c r="X230" s="91"/>
      <c r="Y230" s="91"/>
      <c r="Z230" s="91"/>
      <c r="AA230" s="91"/>
      <c r="AB230" s="91"/>
      <c r="AC230" s="91"/>
      <c r="AD230" s="91"/>
      <c r="AE230" s="91"/>
      <c r="AF230" s="91"/>
      <c r="AG230" s="91"/>
      <c r="AH230" s="91"/>
      <c r="AI230" s="62">
        <f t="shared" si="140"/>
        <v>0</v>
      </c>
      <c r="AJ230" s="81" t="str">
        <f t="shared" si="141"/>
        <v>Moderado</v>
      </c>
      <c r="AK230" s="80">
        <f t="shared" si="142"/>
        <v>0.6</v>
      </c>
      <c r="AL230" s="76" t="e">
        <f>IF(AND(N230&lt;&gt;"",AJ230&lt;&gt;""),VLOOKUP(N230&amp;AJ230,'No Eliminar'!$P$3:$Q$27,2,FALSE),"")</f>
        <v>#N/A</v>
      </c>
      <c r="AM230" s="140"/>
      <c r="AN230" s="171"/>
      <c r="AO230" s="171"/>
      <c r="AP230" s="95" t="str">
        <f t="shared" si="143"/>
        <v>Impacto</v>
      </c>
      <c r="AQ230" s="96"/>
      <c r="AR230" s="146" t="str">
        <f t="shared" si="144"/>
        <v/>
      </c>
      <c r="AS230" s="96"/>
      <c r="AT230" s="94" t="str">
        <f t="shared" si="145"/>
        <v/>
      </c>
      <c r="AU230" s="97" t="e">
        <f t="shared" si="146"/>
        <v>#VALUE!</v>
      </c>
      <c r="AV230" s="96"/>
      <c r="AW230" s="96"/>
      <c r="AX230" s="96"/>
      <c r="AY230" s="97" t="str">
        <f t="shared" si="147"/>
        <v/>
      </c>
      <c r="AZ230" s="98" t="str">
        <f t="shared" si="148"/>
        <v>Muy Alta</v>
      </c>
      <c r="BA230" s="97" t="e">
        <f t="shared" si="149"/>
        <v>#VALUE!</v>
      </c>
      <c r="BB230" s="98" t="e">
        <f t="shared" si="150"/>
        <v>#VALUE!</v>
      </c>
      <c r="BC230" s="74" t="e">
        <f>IF(AND(AZ230&lt;&gt;"",BB230&lt;&gt;""),VLOOKUP(AZ230&amp;BB230,'No Eliminar'!$P$3:$Q$27,2,FALSE),"")</f>
        <v>#VALUE!</v>
      </c>
      <c r="BD230" s="96"/>
      <c r="BE230" s="171"/>
      <c r="BF230" s="171"/>
      <c r="BG230" s="171"/>
      <c r="BH230" s="171"/>
      <c r="BI230" s="171"/>
      <c r="BJ230" s="176"/>
    </row>
    <row r="231" spans="2:62" ht="86.25" thickBot="1" x14ac:dyDescent="0.35">
      <c r="B231" s="68"/>
      <c r="C231" s="179" t="e">
        <f>VLOOKUP(B231,'No Eliminar'!B$3:D$18,2,FALSE)</f>
        <v>#N/A</v>
      </c>
      <c r="D231" s="179" t="e">
        <f>VLOOKUP(B231,'No Eliminar'!B$3:E$18,4,FALSE)</f>
        <v>#N/A</v>
      </c>
      <c r="E231" s="68"/>
      <c r="F231" s="149"/>
      <c r="G231" s="175"/>
      <c r="H231" s="187" t="s">
        <v>368</v>
      </c>
      <c r="I231" s="69"/>
      <c r="J231" s="88"/>
      <c r="K231" s="88"/>
      <c r="L231" s="68"/>
      <c r="M231" s="163"/>
      <c r="N231" s="89" t="str">
        <f t="shared" si="138"/>
        <v>;</v>
      </c>
      <c r="O231" s="90" t="str">
        <f t="shared" si="139"/>
        <v/>
      </c>
      <c r="P231" s="91"/>
      <c r="Q231" s="91"/>
      <c r="R231" s="91"/>
      <c r="S231" s="91"/>
      <c r="T231" s="91"/>
      <c r="U231" s="91"/>
      <c r="V231" s="91"/>
      <c r="W231" s="91"/>
      <c r="X231" s="91"/>
      <c r="Y231" s="91"/>
      <c r="Z231" s="91"/>
      <c r="AA231" s="91"/>
      <c r="AB231" s="91"/>
      <c r="AC231" s="91"/>
      <c r="AD231" s="91"/>
      <c r="AE231" s="91"/>
      <c r="AF231" s="91"/>
      <c r="AG231" s="91"/>
      <c r="AH231" s="91"/>
      <c r="AI231" s="62">
        <f t="shared" si="140"/>
        <v>0</v>
      </c>
      <c r="AJ231" s="81" t="str">
        <f t="shared" si="141"/>
        <v>Moderado</v>
      </c>
      <c r="AK231" s="80">
        <f t="shared" si="142"/>
        <v>0.6</v>
      </c>
      <c r="AL231" s="76" t="e">
        <f>IF(AND(N231&lt;&gt;"",AJ231&lt;&gt;""),VLOOKUP(N231&amp;AJ231,'No Eliminar'!$P$3:$Q$27,2,FALSE),"")</f>
        <v>#N/A</v>
      </c>
      <c r="AM231" s="140"/>
      <c r="AN231" s="171"/>
      <c r="AO231" s="171"/>
      <c r="AP231" s="95" t="str">
        <f t="shared" si="143"/>
        <v>Impacto</v>
      </c>
      <c r="AQ231" s="96"/>
      <c r="AR231" s="146" t="str">
        <f t="shared" si="144"/>
        <v/>
      </c>
      <c r="AS231" s="96"/>
      <c r="AT231" s="94" t="str">
        <f t="shared" si="145"/>
        <v/>
      </c>
      <c r="AU231" s="97" t="e">
        <f t="shared" si="146"/>
        <v>#VALUE!</v>
      </c>
      <c r="AV231" s="96"/>
      <c r="AW231" s="96"/>
      <c r="AX231" s="96"/>
      <c r="AY231" s="97" t="str">
        <f t="shared" si="147"/>
        <v/>
      </c>
      <c r="AZ231" s="98" t="str">
        <f t="shared" si="148"/>
        <v>Muy Alta</v>
      </c>
      <c r="BA231" s="97" t="e">
        <f t="shared" si="149"/>
        <v>#VALUE!</v>
      </c>
      <c r="BB231" s="98" t="e">
        <f t="shared" si="150"/>
        <v>#VALUE!</v>
      </c>
      <c r="BC231" s="74" t="e">
        <f>IF(AND(AZ231&lt;&gt;"",BB231&lt;&gt;""),VLOOKUP(AZ231&amp;BB231,'No Eliminar'!$P$3:$Q$27,2,FALSE),"")</f>
        <v>#VALUE!</v>
      </c>
      <c r="BD231" s="96"/>
      <c r="BE231" s="171"/>
      <c r="BF231" s="171"/>
      <c r="BG231" s="171"/>
      <c r="BH231" s="171"/>
      <c r="BI231" s="171"/>
      <c r="BJ231" s="176"/>
    </row>
    <row r="232" spans="2:62" ht="86.25" thickBot="1" x14ac:dyDescent="0.35">
      <c r="B232" s="68"/>
      <c r="C232" s="179" t="e">
        <f>VLOOKUP(B232,'No Eliminar'!B$3:D$18,2,FALSE)</f>
        <v>#N/A</v>
      </c>
      <c r="D232" s="179" t="e">
        <f>VLOOKUP(B232,'No Eliminar'!B$3:E$18,4,FALSE)</f>
        <v>#N/A</v>
      </c>
      <c r="E232" s="68"/>
      <c r="F232" s="149"/>
      <c r="G232" s="175"/>
      <c r="H232" s="187" t="s">
        <v>368</v>
      </c>
      <c r="I232" s="69"/>
      <c r="J232" s="88"/>
      <c r="K232" s="88"/>
      <c r="L232" s="68"/>
      <c r="M232" s="163"/>
      <c r="N232" s="89" t="str">
        <f t="shared" si="138"/>
        <v>;</v>
      </c>
      <c r="O232" s="90" t="str">
        <f t="shared" si="139"/>
        <v/>
      </c>
      <c r="P232" s="91"/>
      <c r="Q232" s="91"/>
      <c r="R232" s="91"/>
      <c r="S232" s="91"/>
      <c r="T232" s="91"/>
      <c r="U232" s="91"/>
      <c r="V232" s="91"/>
      <c r="W232" s="91"/>
      <c r="X232" s="91"/>
      <c r="Y232" s="91"/>
      <c r="Z232" s="91"/>
      <c r="AA232" s="91"/>
      <c r="AB232" s="91"/>
      <c r="AC232" s="91"/>
      <c r="AD232" s="91"/>
      <c r="AE232" s="91"/>
      <c r="AF232" s="91"/>
      <c r="AG232" s="91"/>
      <c r="AH232" s="91"/>
      <c r="AI232" s="62">
        <f t="shared" si="140"/>
        <v>0</v>
      </c>
      <c r="AJ232" s="81" t="str">
        <f t="shared" si="141"/>
        <v>Moderado</v>
      </c>
      <c r="AK232" s="80">
        <f t="shared" si="142"/>
        <v>0.6</v>
      </c>
      <c r="AL232" s="76" t="e">
        <f>IF(AND(N232&lt;&gt;"",AJ232&lt;&gt;""),VLOOKUP(N232&amp;AJ232,'No Eliminar'!$P$3:$Q$27,2,FALSE),"")</f>
        <v>#N/A</v>
      </c>
      <c r="AM232" s="140"/>
      <c r="AN232" s="171"/>
      <c r="AO232" s="171"/>
      <c r="AP232" s="95" t="str">
        <f t="shared" si="143"/>
        <v>Impacto</v>
      </c>
      <c r="AQ232" s="96"/>
      <c r="AR232" s="146" t="str">
        <f t="shared" si="144"/>
        <v/>
      </c>
      <c r="AS232" s="96"/>
      <c r="AT232" s="94" t="str">
        <f t="shared" si="145"/>
        <v/>
      </c>
      <c r="AU232" s="97" t="e">
        <f t="shared" si="146"/>
        <v>#VALUE!</v>
      </c>
      <c r="AV232" s="96"/>
      <c r="AW232" s="96"/>
      <c r="AX232" s="96"/>
      <c r="AY232" s="97" t="str">
        <f t="shared" si="147"/>
        <v/>
      </c>
      <c r="AZ232" s="98" t="str">
        <f t="shared" si="148"/>
        <v>Muy Alta</v>
      </c>
      <c r="BA232" s="97" t="e">
        <f t="shared" si="149"/>
        <v>#VALUE!</v>
      </c>
      <c r="BB232" s="98" t="e">
        <f t="shared" si="150"/>
        <v>#VALUE!</v>
      </c>
      <c r="BC232" s="74" t="e">
        <f>IF(AND(AZ232&lt;&gt;"",BB232&lt;&gt;""),VLOOKUP(AZ232&amp;BB232,'No Eliminar'!$P$3:$Q$27,2,FALSE),"")</f>
        <v>#VALUE!</v>
      </c>
      <c r="BD232" s="96"/>
      <c r="BE232" s="171"/>
      <c r="BF232" s="171"/>
      <c r="BG232" s="171"/>
      <c r="BH232" s="171"/>
      <c r="BI232" s="171"/>
      <c r="BJ232" s="176"/>
    </row>
    <row r="233" spans="2:62" ht="86.25" thickBot="1" x14ac:dyDescent="0.35">
      <c r="B233" s="68"/>
      <c r="C233" s="179" t="e">
        <f>VLOOKUP(B233,'No Eliminar'!B$3:D$18,2,FALSE)</f>
        <v>#N/A</v>
      </c>
      <c r="D233" s="179" t="e">
        <f>VLOOKUP(B233,'No Eliminar'!B$3:E$18,4,FALSE)</f>
        <v>#N/A</v>
      </c>
      <c r="E233" s="68"/>
      <c r="F233" s="149"/>
      <c r="G233" s="175"/>
      <c r="H233" s="187" t="s">
        <v>368</v>
      </c>
      <c r="I233" s="69"/>
      <c r="J233" s="88"/>
      <c r="K233" s="88"/>
      <c r="L233" s="68"/>
      <c r="M233" s="163"/>
      <c r="N233" s="89" t="str">
        <f t="shared" si="138"/>
        <v>;</v>
      </c>
      <c r="O233" s="90" t="str">
        <f t="shared" si="139"/>
        <v/>
      </c>
      <c r="P233" s="91"/>
      <c r="Q233" s="91"/>
      <c r="R233" s="91"/>
      <c r="S233" s="91"/>
      <c r="T233" s="91"/>
      <c r="U233" s="91"/>
      <c r="V233" s="91"/>
      <c r="W233" s="91"/>
      <c r="X233" s="91"/>
      <c r="Y233" s="91"/>
      <c r="Z233" s="91"/>
      <c r="AA233" s="91"/>
      <c r="AB233" s="91"/>
      <c r="AC233" s="91"/>
      <c r="AD233" s="91"/>
      <c r="AE233" s="91"/>
      <c r="AF233" s="91"/>
      <c r="AG233" s="91"/>
      <c r="AH233" s="91"/>
      <c r="AI233" s="62">
        <f t="shared" si="140"/>
        <v>0</v>
      </c>
      <c r="AJ233" s="81" t="str">
        <f t="shared" si="141"/>
        <v>Moderado</v>
      </c>
      <c r="AK233" s="80">
        <f t="shared" si="142"/>
        <v>0.6</v>
      </c>
      <c r="AL233" s="76" t="e">
        <f>IF(AND(N233&lt;&gt;"",AJ233&lt;&gt;""),VLOOKUP(N233&amp;AJ233,'No Eliminar'!$P$3:$Q$27,2,FALSE),"")</f>
        <v>#N/A</v>
      </c>
      <c r="AM233" s="140"/>
      <c r="AN233" s="171"/>
      <c r="AO233" s="171"/>
      <c r="AP233" s="95" t="str">
        <f t="shared" si="143"/>
        <v>Impacto</v>
      </c>
      <c r="AQ233" s="96"/>
      <c r="AR233" s="146" t="str">
        <f t="shared" si="144"/>
        <v/>
      </c>
      <c r="AS233" s="96"/>
      <c r="AT233" s="94" t="str">
        <f t="shared" si="145"/>
        <v/>
      </c>
      <c r="AU233" s="97" t="e">
        <f t="shared" si="146"/>
        <v>#VALUE!</v>
      </c>
      <c r="AV233" s="96"/>
      <c r="AW233" s="96"/>
      <c r="AX233" s="96"/>
      <c r="AY233" s="97" t="str">
        <f t="shared" si="147"/>
        <v/>
      </c>
      <c r="AZ233" s="98" t="str">
        <f t="shared" si="148"/>
        <v>Muy Alta</v>
      </c>
      <c r="BA233" s="97" t="e">
        <f t="shared" si="149"/>
        <v>#VALUE!</v>
      </c>
      <c r="BB233" s="98" t="e">
        <f t="shared" si="150"/>
        <v>#VALUE!</v>
      </c>
      <c r="BC233" s="74" t="e">
        <f>IF(AND(AZ233&lt;&gt;"",BB233&lt;&gt;""),VLOOKUP(AZ233&amp;BB233,'No Eliminar'!$P$3:$Q$27,2,FALSE),"")</f>
        <v>#VALUE!</v>
      </c>
      <c r="BD233" s="96"/>
      <c r="BE233" s="171"/>
      <c r="BF233" s="171"/>
      <c r="BG233" s="171"/>
      <c r="BH233" s="171"/>
      <c r="BI233" s="171"/>
      <c r="BJ233" s="176"/>
    </row>
    <row r="234" spans="2:62" ht="86.25" thickBot="1" x14ac:dyDescent="0.35">
      <c r="B234" s="68"/>
      <c r="C234" s="179" t="e">
        <f>VLOOKUP(B234,'No Eliminar'!B$3:D$18,2,FALSE)</f>
        <v>#N/A</v>
      </c>
      <c r="D234" s="179" t="e">
        <f>VLOOKUP(B234,'No Eliminar'!B$3:E$18,4,FALSE)</f>
        <v>#N/A</v>
      </c>
      <c r="E234" s="68"/>
      <c r="F234" s="149"/>
      <c r="G234" s="175"/>
      <c r="H234" s="187" t="s">
        <v>368</v>
      </c>
      <c r="I234" s="69"/>
      <c r="J234" s="88"/>
      <c r="K234" s="88"/>
      <c r="L234" s="68"/>
      <c r="M234" s="163"/>
      <c r="N234" s="89" t="str">
        <f t="shared" si="138"/>
        <v>;</v>
      </c>
      <c r="O234" s="90" t="str">
        <f t="shared" si="139"/>
        <v/>
      </c>
      <c r="P234" s="91"/>
      <c r="Q234" s="91"/>
      <c r="R234" s="91"/>
      <c r="S234" s="91"/>
      <c r="T234" s="91"/>
      <c r="U234" s="91"/>
      <c r="V234" s="91"/>
      <c r="W234" s="91"/>
      <c r="X234" s="91"/>
      <c r="Y234" s="91"/>
      <c r="Z234" s="91"/>
      <c r="AA234" s="91"/>
      <c r="AB234" s="91"/>
      <c r="AC234" s="91"/>
      <c r="AD234" s="91"/>
      <c r="AE234" s="91"/>
      <c r="AF234" s="91"/>
      <c r="AG234" s="91"/>
      <c r="AH234" s="91"/>
      <c r="AI234" s="62">
        <f t="shared" si="140"/>
        <v>0</v>
      </c>
      <c r="AJ234" s="81" t="str">
        <f t="shared" si="141"/>
        <v>Moderado</v>
      </c>
      <c r="AK234" s="80">
        <f t="shared" si="142"/>
        <v>0.6</v>
      </c>
      <c r="AL234" s="76" t="e">
        <f>IF(AND(N234&lt;&gt;"",AJ234&lt;&gt;""),VLOOKUP(N234&amp;AJ234,'No Eliminar'!$P$3:$Q$27,2,FALSE),"")</f>
        <v>#N/A</v>
      </c>
      <c r="AM234" s="140"/>
      <c r="AN234" s="171"/>
      <c r="AO234" s="171"/>
      <c r="AP234" s="95" t="str">
        <f t="shared" si="143"/>
        <v>Impacto</v>
      </c>
      <c r="AQ234" s="96"/>
      <c r="AR234" s="146" t="str">
        <f t="shared" si="144"/>
        <v/>
      </c>
      <c r="AS234" s="96"/>
      <c r="AT234" s="94" t="str">
        <f t="shared" si="145"/>
        <v/>
      </c>
      <c r="AU234" s="97" t="e">
        <f t="shared" si="146"/>
        <v>#VALUE!</v>
      </c>
      <c r="AV234" s="96"/>
      <c r="AW234" s="96"/>
      <c r="AX234" s="96"/>
      <c r="AY234" s="97" t="str">
        <f t="shared" si="147"/>
        <v/>
      </c>
      <c r="AZ234" s="98" t="str">
        <f t="shared" si="148"/>
        <v>Muy Alta</v>
      </c>
      <c r="BA234" s="97" t="e">
        <f t="shared" si="149"/>
        <v>#VALUE!</v>
      </c>
      <c r="BB234" s="98" t="e">
        <f t="shared" si="150"/>
        <v>#VALUE!</v>
      </c>
      <c r="BC234" s="74" t="e">
        <f>IF(AND(AZ234&lt;&gt;"",BB234&lt;&gt;""),VLOOKUP(AZ234&amp;BB234,'No Eliminar'!$P$3:$Q$27,2,FALSE),"")</f>
        <v>#VALUE!</v>
      </c>
      <c r="BD234" s="96"/>
      <c r="BE234" s="171"/>
      <c r="BF234" s="171"/>
      <c r="BG234" s="171"/>
      <c r="BH234" s="171"/>
      <c r="BI234" s="171"/>
      <c r="BJ234" s="176"/>
    </row>
    <row r="235" spans="2:62" ht="86.25" thickBot="1" x14ac:dyDescent="0.35">
      <c r="B235" s="68"/>
      <c r="C235" s="179" t="e">
        <f>VLOOKUP(B235,'No Eliminar'!B$3:D$18,2,FALSE)</f>
        <v>#N/A</v>
      </c>
      <c r="D235" s="179" t="e">
        <f>VLOOKUP(B235,'No Eliminar'!B$3:E$18,4,FALSE)</f>
        <v>#N/A</v>
      </c>
      <c r="E235" s="68"/>
      <c r="F235" s="149"/>
      <c r="G235" s="175"/>
      <c r="H235" s="187" t="s">
        <v>368</v>
      </c>
      <c r="I235" s="69"/>
      <c r="J235" s="88"/>
      <c r="K235" s="88"/>
      <c r="L235" s="68"/>
      <c r="M235" s="163"/>
      <c r="N235" s="89" t="str">
        <f t="shared" si="138"/>
        <v>;</v>
      </c>
      <c r="O235" s="90" t="str">
        <f t="shared" si="139"/>
        <v/>
      </c>
      <c r="P235" s="91"/>
      <c r="Q235" s="91"/>
      <c r="R235" s="91"/>
      <c r="S235" s="91"/>
      <c r="T235" s="91"/>
      <c r="U235" s="91"/>
      <c r="V235" s="91"/>
      <c r="W235" s="91"/>
      <c r="X235" s="91"/>
      <c r="Y235" s="91"/>
      <c r="Z235" s="91"/>
      <c r="AA235" s="91"/>
      <c r="AB235" s="91"/>
      <c r="AC235" s="91"/>
      <c r="AD235" s="91"/>
      <c r="AE235" s="91"/>
      <c r="AF235" s="91"/>
      <c r="AG235" s="91"/>
      <c r="AH235" s="91"/>
      <c r="AI235" s="62">
        <f t="shared" si="140"/>
        <v>0</v>
      </c>
      <c r="AJ235" s="81" t="str">
        <f t="shared" si="141"/>
        <v>Moderado</v>
      </c>
      <c r="AK235" s="80">
        <f t="shared" si="142"/>
        <v>0.6</v>
      </c>
      <c r="AL235" s="76" t="e">
        <f>IF(AND(N235&lt;&gt;"",AJ235&lt;&gt;""),VLOOKUP(N235&amp;AJ235,'No Eliminar'!$P$3:$Q$27,2,FALSE),"")</f>
        <v>#N/A</v>
      </c>
      <c r="AM235" s="140"/>
      <c r="AN235" s="171"/>
      <c r="AO235" s="171"/>
      <c r="AP235" s="95" t="str">
        <f t="shared" si="143"/>
        <v>Impacto</v>
      </c>
      <c r="AQ235" s="96"/>
      <c r="AR235" s="146" t="str">
        <f t="shared" si="144"/>
        <v/>
      </c>
      <c r="AS235" s="96"/>
      <c r="AT235" s="94" t="str">
        <f t="shared" si="145"/>
        <v/>
      </c>
      <c r="AU235" s="97" t="e">
        <f t="shared" si="146"/>
        <v>#VALUE!</v>
      </c>
      <c r="AV235" s="96"/>
      <c r="AW235" s="96"/>
      <c r="AX235" s="96"/>
      <c r="AY235" s="97" t="str">
        <f t="shared" si="147"/>
        <v/>
      </c>
      <c r="AZ235" s="98" t="str">
        <f t="shared" si="148"/>
        <v>Muy Alta</v>
      </c>
      <c r="BA235" s="97" t="e">
        <f t="shared" si="149"/>
        <v>#VALUE!</v>
      </c>
      <c r="BB235" s="98" t="e">
        <f t="shared" si="150"/>
        <v>#VALUE!</v>
      </c>
      <c r="BC235" s="74" t="e">
        <f>IF(AND(AZ235&lt;&gt;"",BB235&lt;&gt;""),VLOOKUP(AZ235&amp;BB235,'No Eliminar'!$P$3:$Q$27,2,FALSE),"")</f>
        <v>#VALUE!</v>
      </c>
      <c r="BD235" s="96"/>
      <c r="BE235" s="171"/>
      <c r="BF235" s="171"/>
      <c r="BG235" s="171"/>
      <c r="BH235" s="171"/>
      <c r="BI235" s="171"/>
      <c r="BJ235" s="176"/>
    </row>
    <row r="236" spans="2:62" ht="86.25" thickBot="1" x14ac:dyDescent="0.35">
      <c r="B236" s="68"/>
      <c r="C236" s="179" t="e">
        <f>VLOOKUP(B236,'No Eliminar'!B$3:D$18,2,FALSE)</f>
        <v>#N/A</v>
      </c>
      <c r="D236" s="179" t="e">
        <f>VLOOKUP(B236,'No Eliminar'!B$3:E$18,4,FALSE)</f>
        <v>#N/A</v>
      </c>
      <c r="E236" s="68"/>
      <c r="F236" s="149"/>
      <c r="G236" s="175"/>
      <c r="H236" s="187" t="s">
        <v>368</v>
      </c>
      <c r="I236" s="69"/>
      <c r="J236" s="88"/>
      <c r="K236" s="88"/>
      <c r="L236" s="68"/>
      <c r="M236" s="163"/>
      <c r="N236" s="89" t="str">
        <f t="shared" si="138"/>
        <v>;</v>
      </c>
      <c r="O236" s="90" t="str">
        <f t="shared" si="139"/>
        <v/>
      </c>
      <c r="P236" s="91"/>
      <c r="Q236" s="91"/>
      <c r="R236" s="91"/>
      <c r="S236" s="91"/>
      <c r="T236" s="91"/>
      <c r="U236" s="91"/>
      <c r="V236" s="91"/>
      <c r="W236" s="91"/>
      <c r="X236" s="91"/>
      <c r="Y236" s="91"/>
      <c r="Z236" s="91"/>
      <c r="AA236" s="91"/>
      <c r="AB236" s="91"/>
      <c r="AC236" s="91"/>
      <c r="AD236" s="91"/>
      <c r="AE236" s="91"/>
      <c r="AF236" s="91"/>
      <c r="AG236" s="91"/>
      <c r="AH236" s="91"/>
      <c r="AI236" s="62">
        <f t="shared" si="140"/>
        <v>0</v>
      </c>
      <c r="AJ236" s="81" t="str">
        <f t="shared" si="141"/>
        <v>Moderado</v>
      </c>
      <c r="AK236" s="80">
        <f t="shared" si="142"/>
        <v>0.6</v>
      </c>
      <c r="AL236" s="76" t="e">
        <f>IF(AND(N236&lt;&gt;"",AJ236&lt;&gt;""),VLOOKUP(N236&amp;AJ236,'No Eliminar'!$P$3:$Q$27,2,FALSE),"")</f>
        <v>#N/A</v>
      </c>
      <c r="AM236" s="140"/>
      <c r="AN236" s="171"/>
      <c r="AO236" s="171"/>
      <c r="AP236" s="95" t="str">
        <f t="shared" si="143"/>
        <v>Impacto</v>
      </c>
      <c r="AQ236" s="96"/>
      <c r="AR236" s="146" t="str">
        <f t="shared" si="144"/>
        <v/>
      </c>
      <c r="AS236" s="96"/>
      <c r="AT236" s="94" t="str">
        <f t="shared" si="145"/>
        <v/>
      </c>
      <c r="AU236" s="97" t="e">
        <f t="shared" si="146"/>
        <v>#VALUE!</v>
      </c>
      <c r="AV236" s="96"/>
      <c r="AW236" s="96"/>
      <c r="AX236" s="96"/>
      <c r="AY236" s="97" t="str">
        <f t="shared" si="147"/>
        <v/>
      </c>
      <c r="AZ236" s="98" t="str">
        <f t="shared" si="148"/>
        <v>Muy Alta</v>
      </c>
      <c r="BA236" s="97" t="e">
        <f t="shared" si="149"/>
        <v>#VALUE!</v>
      </c>
      <c r="BB236" s="98" t="e">
        <f t="shared" si="150"/>
        <v>#VALUE!</v>
      </c>
      <c r="BC236" s="74" t="e">
        <f>IF(AND(AZ236&lt;&gt;"",BB236&lt;&gt;""),VLOOKUP(AZ236&amp;BB236,'No Eliminar'!$P$3:$Q$27,2,FALSE),"")</f>
        <v>#VALUE!</v>
      </c>
      <c r="BD236" s="96"/>
      <c r="BE236" s="171"/>
      <c r="BF236" s="171"/>
      <c r="BG236" s="171"/>
      <c r="BH236" s="171"/>
      <c r="BI236" s="171"/>
      <c r="BJ236" s="176"/>
    </row>
    <row r="237" spans="2:62" ht="86.25" thickBot="1" x14ac:dyDescent="0.35">
      <c r="B237" s="68"/>
      <c r="C237" s="179" t="e">
        <f>VLOOKUP(B237,'No Eliminar'!B$3:D$18,2,FALSE)</f>
        <v>#N/A</v>
      </c>
      <c r="D237" s="179" t="e">
        <f>VLOOKUP(B237,'No Eliminar'!B$3:E$18,4,FALSE)</f>
        <v>#N/A</v>
      </c>
      <c r="E237" s="68"/>
      <c r="F237" s="149"/>
      <c r="G237" s="175"/>
      <c r="H237" s="187" t="s">
        <v>368</v>
      </c>
      <c r="I237" s="69"/>
      <c r="J237" s="88"/>
      <c r="K237" s="88"/>
      <c r="L237" s="68"/>
      <c r="M237" s="163"/>
      <c r="N237" s="89" t="str">
        <f t="shared" si="138"/>
        <v>;</v>
      </c>
      <c r="O237" s="90" t="str">
        <f t="shared" si="139"/>
        <v/>
      </c>
      <c r="P237" s="91"/>
      <c r="Q237" s="91"/>
      <c r="R237" s="91"/>
      <c r="S237" s="91"/>
      <c r="T237" s="91"/>
      <c r="U237" s="91"/>
      <c r="V237" s="91"/>
      <c r="W237" s="91"/>
      <c r="X237" s="91"/>
      <c r="Y237" s="91"/>
      <c r="Z237" s="91"/>
      <c r="AA237" s="91"/>
      <c r="AB237" s="91"/>
      <c r="AC237" s="91"/>
      <c r="AD237" s="91"/>
      <c r="AE237" s="91"/>
      <c r="AF237" s="91"/>
      <c r="AG237" s="91"/>
      <c r="AH237" s="91"/>
      <c r="AI237" s="62">
        <f t="shared" si="140"/>
        <v>0</v>
      </c>
      <c r="AJ237" s="81" t="str">
        <f t="shared" si="141"/>
        <v>Moderado</v>
      </c>
      <c r="AK237" s="80">
        <f t="shared" si="142"/>
        <v>0.6</v>
      </c>
      <c r="AL237" s="76" t="e">
        <f>IF(AND(N237&lt;&gt;"",AJ237&lt;&gt;""),VLOOKUP(N237&amp;AJ237,'No Eliminar'!$P$3:$Q$27,2,FALSE),"")</f>
        <v>#N/A</v>
      </c>
      <c r="AM237" s="140"/>
      <c r="AN237" s="171"/>
      <c r="AO237" s="171"/>
      <c r="AP237" s="95" t="str">
        <f t="shared" si="143"/>
        <v>Impacto</v>
      </c>
      <c r="AQ237" s="96"/>
      <c r="AR237" s="146" t="str">
        <f t="shared" si="144"/>
        <v/>
      </c>
      <c r="AS237" s="96"/>
      <c r="AT237" s="94" t="str">
        <f t="shared" si="145"/>
        <v/>
      </c>
      <c r="AU237" s="97" t="e">
        <f t="shared" si="146"/>
        <v>#VALUE!</v>
      </c>
      <c r="AV237" s="96"/>
      <c r="AW237" s="96"/>
      <c r="AX237" s="96"/>
      <c r="AY237" s="97" t="str">
        <f t="shared" si="147"/>
        <v/>
      </c>
      <c r="AZ237" s="98" t="str">
        <f t="shared" si="148"/>
        <v>Muy Alta</v>
      </c>
      <c r="BA237" s="97" t="e">
        <f t="shared" si="149"/>
        <v>#VALUE!</v>
      </c>
      <c r="BB237" s="98" t="e">
        <f t="shared" si="150"/>
        <v>#VALUE!</v>
      </c>
      <c r="BC237" s="74" t="e">
        <f>IF(AND(AZ237&lt;&gt;"",BB237&lt;&gt;""),VLOOKUP(AZ237&amp;BB237,'No Eliminar'!$P$3:$Q$27,2,FALSE),"")</f>
        <v>#VALUE!</v>
      </c>
      <c r="BD237" s="96"/>
      <c r="BE237" s="171"/>
      <c r="BF237" s="171"/>
      <c r="BG237" s="171"/>
      <c r="BH237" s="171"/>
      <c r="BI237" s="171"/>
      <c r="BJ237" s="176"/>
    </row>
    <row r="238" spans="2:62" ht="86.25" thickBot="1" x14ac:dyDescent="0.35">
      <c r="B238" s="68"/>
      <c r="C238" s="179" t="e">
        <f>VLOOKUP(B238,'No Eliminar'!B$3:D$18,2,FALSE)</f>
        <v>#N/A</v>
      </c>
      <c r="D238" s="179" t="e">
        <f>VLOOKUP(B238,'No Eliminar'!B$3:E$18,4,FALSE)</f>
        <v>#N/A</v>
      </c>
      <c r="E238" s="68"/>
      <c r="F238" s="149"/>
      <c r="G238" s="175"/>
      <c r="H238" s="187" t="s">
        <v>368</v>
      </c>
      <c r="I238" s="69"/>
      <c r="J238" s="88"/>
      <c r="K238" s="88"/>
      <c r="L238" s="68"/>
      <c r="M238" s="163"/>
      <c r="N238" s="89" t="str">
        <f t="shared" si="138"/>
        <v>;</v>
      </c>
      <c r="O238" s="90" t="str">
        <f t="shared" si="139"/>
        <v/>
      </c>
      <c r="P238" s="91"/>
      <c r="Q238" s="91"/>
      <c r="R238" s="91"/>
      <c r="S238" s="91"/>
      <c r="T238" s="91"/>
      <c r="U238" s="91"/>
      <c r="V238" s="91"/>
      <c r="W238" s="91"/>
      <c r="X238" s="91"/>
      <c r="Y238" s="91"/>
      <c r="Z238" s="91"/>
      <c r="AA238" s="91"/>
      <c r="AB238" s="91"/>
      <c r="AC238" s="91"/>
      <c r="AD238" s="91"/>
      <c r="AE238" s="91"/>
      <c r="AF238" s="91"/>
      <c r="AG238" s="91"/>
      <c r="AH238" s="91"/>
      <c r="AI238" s="62">
        <f t="shared" si="140"/>
        <v>0</v>
      </c>
      <c r="AJ238" s="81" t="str">
        <f t="shared" si="141"/>
        <v>Moderado</v>
      </c>
      <c r="AK238" s="80">
        <f t="shared" si="142"/>
        <v>0.6</v>
      </c>
      <c r="AL238" s="76" t="e">
        <f>IF(AND(N238&lt;&gt;"",AJ238&lt;&gt;""),VLOOKUP(N238&amp;AJ238,'No Eliminar'!$P$3:$Q$27,2,FALSE),"")</f>
        <v>#N/A</v>
      </c>
      <c r="AM238" s="140"/>
      <c r="AN238" s="171"/>
      <c r="AO238" s="171"/>
      <c r="AP238" s="95" t="str">
        <f t="shared" si="143"/>
        <v>Impacto</v>
      </c>
      <c r="AQ238" s="96"/>
      <c r="AR238" s="146" t="str">
        <f t="shared" si="144"/>
        <v/>
      </c>
      <c r="AS238" s="96"/>
      <c r="AT238" s="94" t="str">
        <f t="shared" si="145"/>
        <v/>
      </c>
      <c r="AU238" s="97" t="e">
        <f t="shared" si="146"/>
        <v>#VALUE!</v>
      </c>
      <c r="AV238" s="96"/>
      <c r="AW238" s="96"/>
      <c r="AX238" s="96"/>
      <c r="AY238" s="97" t="str">
        <f t="shared" si="147"/>
        <v/>
      </c>
      <c r="AZ238" s="98" t="str">
        <f t="shared" si="148"/>
        <v>Muy Alta</v>
      </c>
      <c r="BA238" s="97" t="e">
        <f t="shared" si="149"/>
        <v>#VALUE!</v>
      </c>
      <c r="BB238" s="98" t="e">
        <f t="shared" si="150"/>
        <v>#VALUE!</v>
      </c>
      <c r="BC238" s="74" t="e">
        <f>IF(AND(AZ238&lt;&gt;"",BB238&lt;&gt;""),VLOOKUP(AZ238&amp;BB238,'No Eliminar'!$P$3:$Q$27,2,FALSE),"")</f>
        <v>#VALUE!</v>
      </c>
      <c r="BD238" s="96"/>
      <c r="BE238" s="171"/>
      <c r="BF238" s="171"/>
      <c r="BG238" s="171"/>
      <c r="BH238" s="171"/>
      <c r="BI238" s="171"/>
      <c r="BJ238" s="176"/>
    </row>
    <row r="239" spans="2:62" ht="86.25" thickBot="1" x14ac:dyDescent="0.35">
      <c r="B239" s="68"/>
      <c r="C239" s="179" t="e">
        <f>VLOOKUP(B239,'No Eliminar'!B$3:D$18,2,FALSE)</f>
        <v>#N/A</v>
      </c>
      <c r="D239" s="179" t="e">
        <f>VLOOKUP(B239,'No Eliminar'!B$3:E$18,4,FALSE)</f>
        <v>#N/A</v>
      </c>
      <c r="E239" s="68"/>
      <c r="F239" s="149"/>
      <c r="G239" s="175"/>
      <c r="H239" s="187" t="s">
        <v>368</v>
      </c>
      <c r="I239" s="69"/>
      <c r="J239" s="88"/>
      <c r="K239" s="88"/>
      <c r="L239" s="68"/>
      <c r="M239" s="163"/>
      <c r="N239" s="89" t="str">
        <f t="shared" si="138"/>
        <v>;</v>
      </c>
      <c r="O239" s="90" t="str">
        <f t="shared" si="139"/>
        <v/>
      </c>
      <c r="P239" s="91"/>
      <c r="Q239" s="91"/>
      <c r="R239" s="91"/>
      <c r="S239" s="91"/>
      <c r="T239" s="91"/>
      <c r="U239" s="91"/>
      <c r="V239" s="91"/>
      <c r="W239" s="91"/>
      <c r="X239" s="91"/>
      <c r="Y239" s="91"/>
      <c r="Z239" s="91"/>
      <c r="AA239" s="91"/>
      <c r="AB239" s="91"/>
      <c r="AC239" s="91"/>
      <c r="AD239" s="91"/>
      <c r="AE239" s="91"/>
      <c r="AF239" s="91"/>
      <c r="AG239" s="91"/>
      <c r="AH239" s="91"/>
      <c r="AI239" s="62">
        <f t="shared" si="140"/>
        <v>0</v>
      </c>
      <c r="AJ239" s="81" t="str">
        <f t="shared" si="141"/>
        <v>Moderado</v>
      </c>
      <c r="AK239" s="80">
        <f t="shared" si="142"/>
        <v>0.6</v>
      </c>
      <c r="AL239" s="76" t="e">
        <f>IF(AND(N239&lt;&gt;"",AJ239&lt;&gt;""),VLOOKUP(N239&amp;AJ239,'No Eliminar'!$P$3:$Q$27,2,FALSE),"")</f>
        <v>#N/A</v>
      </c>
      <c r="AM239" s="140"/>
      <c r="AN239" s="171"/>
      <c r="AO239" s="171"/>
      <c r="AP239" s="95" t="str">
        <f t="shared" si="143"/>
        <v>Impacto</v>
      </c>
      <c r="AQ239" s="96"/>
      <c r="AR239" s="146" t="str">
        <f t="shared" si="144"/>
        <v/>
      </c>
      <c r="AS239" s="96"/>
      <c r="AT239" s="94" t="str">
        <f t="shared" si="145"/>
        <v/>
      </c>
      <c r="AU239" s="97" t="e">
        <f t="shared" si="146"/>
        <v>#VALUE!</v>
      </c>
      <c r="AV239" s="96"/>
      <c r="AW239" s="96"/>
      <c r="AX239" s="96"/>
      <c r="AY239" s="97" t="str">
        <f t="shared" si="147"/>
        <v/>
      </c>
      <c r="AZ239" s="98" t="str">
        <f t="shared" si="148"/>
        <v>Muy Alta</v>
      </c>
      <c r="BA239" s="97" t="e">
        <f t="shared" si="149"/>
        <v>#VALUE!</v>
      </c>
      <c r="BB239" s="98" t="e">
        <f t="shared" si="150"/>
        <v>#VALUE!</v>
      </c>
      <c r="BC239" s="74" t="e">
        <f>IF(AND(AZ239&lt;&gt;"",BB239&lt;&gt;""),VLOOKUP(AZ239&amp;BB239,'No Eliminar'!$P$3:$Q$27,2,FALSE),"")</f>
        <v>#VALUE!</v>
      </c>
      <c r="BD239" s="96"/>
      <c r="BE239" s="171"/>
      <c r="BF239" s="171"/>
      <c r="BG239" s="171"/>
      <c r="BH239" s="171"/>
      <c r="BI239" s="171"/>
      <c r="BJ239" s="176"/>
    </row>
    <row r="240" spans="2:62" ht="86.25" thickBot="1" x14ac:dyDescent="0.35">
      <c r="B240" s="68"/>
      <c r="C240" s="179" t="e">
        <f>VLOOKUP(B240,'No Eliminar'!B$3:D$18,2,FALSE)</f>
        <v>#N/A</v>
      </c>
      <c r="D240" s="179" t="e">
        <f>VLOOKUP(B240,'No Eliminar'!B$3:E$18,4,FALSE)</f>
        <v>#N/A</v>
      </c>
      <c r="E240" s="68"/>
      <c r="F240" s="149"/>
      <c r="G240" s="175"/>
      <c r="H240" s="187" t="s">
        <v>368</v>
      </c>
      <c r="I240" s="69"/>
      <c r="J240" s="88"/>
      <c r="K240" s="88"/>
      <c r="L240" s="68"/>
      <c r="M240" s="163"/>
      <c r="N240" s="89" t="str">
        <f t="shared" si="138"/>
        <v>;</v>
      </c>
      <c r="O240" s="90" t="str">
        <f t="shared" si="139"/>
        <v/>
      </c>
      <c r="P240" s="91"/>
      <c r="Q240" s="91"/>
      <c r="R240" s="91"/>
      <c r="S240" s="91"/>
      <c r="T240" s="91"/>
      <c r="U240" s="91"/>
      <c r="V240" s="91"/>
      <c r="W240" s="91"/>
      <c r="X240" s="91"/>
      <c r="Y240" s="91"/>
      <c r="Z240" s="91"/>
      <c r="AA240" s="91"/>
      <c r="AB240" s="91"/>
      <c r="AC240" s="91"/>
      <c r="AD240" s="91"/>
      <c r="AE240" s="91"/>
      <c r="AF240" s="91"/>
      <c r="AG240" s="91"/>
      <c r="AH240" s="91"/>
      <c r="AI240" s="62">
        <f t="shared" si="140"/>
        <v>0</v>
      </c>
      <c r="AJ240" s="81" t="str">
        <f t="shared" si="141"/>
        <v>Moderado</v>
      </c>
      <c r="AK240" s="80">
        <f t="shared" si="142"/>
        <v>0.6</v>
      </c>
      <c r="AL240" s="76" t="e">
        <f>IF(AND(N240&lt;&gt;"",AJ240&lt;&gt;""),VLOOKUP(N240&amp;AJ240,'No Eliminar'!$P$3:$Q$27,2,FALSE),"")</f>
        <v>#N/A</v>
      </c>
      <c r="AM240" s="140"/>
      <c r="AN240" s="171"/>
      <c r="AO240" s="171"/>
      <c r="AP240" s="95" t="str">
        <f t="shared" si="143"/>
        <v>Impacto</v>
      </c>
      <c r="AQ240" s="96"/>
      <c r="AR240" s="146" t="str">
        <f t="shared" si="144"/>
        <v/>
      </c>
      <c r="AS240" s="96"/>
      <c r="AT240" s="94" t="str">
        <f t="shared" si="145"/>
        <v/>
      </c>
      <c r="AU240" s="97" t="e">
        <f t="shared" si="146"/>
        <v>#VALUE!</v>
      </c>
      <c r="AV240" s="96"/>
      <c r="AW240" s="96"/>
      <c r="AX240" s="96"/>
      <c r="AY240" s="97" t="str">
        <f t="shared" si="147"/>
        <v/>
      </c>
      <c r="AZ240" s="98" t="str">
        <f t="shared" si="148"/>
        <v>Muy Alta</v>
      </c>
      <c r="BA240" s="97" t="e">
        <f t="shared" si="149"/>
        <v>#VALUE!</v>
      </c>
      <c r="BB240" s="98" t="e">
        <f t="shared" si="150"/>
        <v>#VALUE!</v>
      </c>
      <c r="BC240" s="74" t="e">
        <f>IF(AND(AZ240&lt;&gt;"",BB240&lt;&gt;""),VLOOKUP(AZ240&amp;BB240,'No Eliminar'!$P$3:$Q$27,2,FALSE),"")</f>
        <v>#VALUE!</v>
      </c>
      <c r="BD240" s="96"/>
      <c r="BE240" s="171"/>
      <c r="BF240" s="171"/>
      <c r="BG240" s="171"/>
      <c r="BH240" s="171"/>
      <c r="BI240" s="171"/>
      <c r="BJ240" s="176"/>
    </row>
    <row r="241" spans="2:62" ht="86.25" thickBot="1" x14ac:dyDescent="0.35">
      <c r="B241" s="68"/>
      <c r="C241" s="179" t="e">
        <f>VLOOKUP(B241,'No Eliminar'!B$3:D$18,2,FALSE)</f>
        <v>#N/A</v>
      </c>
      <c r="D241" s="179" t="e">
        <f>VLOOKUP(B241,'No Eliminar'!B$3:E$18,4,FALSE)</f>
        <v>#N/A</v>
      </c>
      <c r="E241" s="68"/>
      <c r="F241" s="149"/>
      <c r="G241" s="175"/>
      <c r="H241" s="187" t="s">
        <v>368</v>
      </c>
      <c r="I241" s="69"/>
      <c r="J241" s="88"/>
      <c r="K241" s="88"/>
      <c r="L241" s="68"/>
      <c r="M241" s="163"/>
      <c r="N241" s="89" t="str">
        <f t="shared" si="138"/>
        <v>;</v>
      </c>
      <c r="O241" s="90" t="str">
        <f t="shared" si="139"/>
        <v/>
      </c>
      <c r="P241" s="91"/>
      <c r="Q241" s="91"/>
      <c r="R241" s="91"/>
      <c r="S241" s="91"/>
      <c r="T241" s="91"/>
      <c r="U241" s="91"/>
      <c r="V241" s="91"/>
      <c r="W241" s="91"/>
      <c r="X241" s="91"/>
      <c r="Y241" s="91"/>
      <c r="Z241" s="91"/>
      <c r="AA241" s="91"/>
      <c r="AB241" s="91"/>
      <c r="AC241" s="91"/>
      <c r="AD241" s="91"/>
      <c r="AE241" s="91"/>
      <c r="AF241" s="91"/>
      <c r="AG241" s="91"/>
      <c r="AH241" s="91"/>
      <c r="AI241" s="62">
        <f t="shared" si="140"/>
        <v>0</v>
      </c>
      <c r="AJ241" s="81" t="str">
        <f t="shared" si="141"/>
        <v>Moderado</v>
      </c>
      <c r="AK241" s="80">
        <f t="shared" si="142"/>
        <v>0.6</v>
      </c>
      <c r="AL241" s="76" t="e">
        <f>IF(AND(N241&lt;&gt;"",AJ241&lt;&gt;""),VLOOKUP(N241&amp;AJ241,'No Eliminar'!$P$3:$Q$27,2,FALSE),"")</f>
        <v>#N/A</v>
      </c>
      <c r="AM241" s="140"/>
      <c r="AN241" s="171"/>
      <c r="AO241" s="171"/>
      <c r="AP241" s="95" t="str">
        <f t="shared" si="143"/>
        <v>Impacto</v>
      </c>
      <c r="AQ241" s="96"/>
      <c r="AR241" s="146" t="str">
        <f t="shared" si="144"/>
        <v/>
      </c>
      <c r="AS241" s="96"/>
      <c r="AT241" s="94" t="str">
        <f t="shared" si="145"/>
        <v/>
      </c>
      <c r="AU241" s="97" t="e">
        <f t="shared" si="146"/>
        <v>#VALUE!</v>
      </c>
      <c r="AV241" s="96"/>
      <c r="AW241" s="96"/>
      <c r="AX241" s="96"/>
      <c r="AY241" s="97" t="str">
        <f t="shared" si="147"/>
        <v/>
      </c>
      <c r="AZ241" s="98" t="str">
        <f t="shared" si="148"/>
        <v>Muy Alta</v>
      </c>
      <c r="BA241" s="97" t="e">
        <f t="shared" si="149"/>
        <v>#VALUE!</v>
      </c>
      <c r="BB241" s="98" t="e">
        <f t="shared" si="150"/>
        <v>#VALUE!</v>
      </c>
      <c r="BC241" s="74" t="e">
        <f>IF(AND(AZ241&lt;&gt;"",BB241&lt;&gt;""),VLOOKUP(AZ241&amp;BB241,'No Eliminar'!$P$3:$Q$27,2,FALSE),"")</f>
        <v>#VALUE!</v>
      </c>
      <c r="BD241" s="96"/>
      <c r="BE241" s="171"/>
      <c r="BF241" s="171"/>
      <c r="BG241" s="171"/>
      <c r="BH241" s="171"/>
      <c r="BI241" s="171"/>
      <c r="BJ241" s="176"/>
    </row>
    <row r="242" spans="2:62" ht="86.25" thickBot="1" x14ac:dyDescent="0.35">
      <c r="B242" s="68"/>
      <c r="C242" s="179" t="e">
        <f>VLOOKUP(B242,'No Eliminar'!B$3:D$18,2,FALSE)</f>
        <v>#N/A</v>
      </c>
      <c r="D242" s="179" t="e">
        <f>VLOOKUP(B242,'No Eliminar'!B$3:E$18,4,FALSE)</f>
        <v>#N/A</v>
      </c>
      <c r="E242" s="68"/>
      <c r="F242" s="149"/>
      <c r="G242" s="175"/>
      <c r="H242" s="187" t="s">
        <v>368</v>
      </c>
      <c r="I242" s="69"/>
      <c r="J242" s="88"/>
      <c r="K242" s="88"/>
      <c r="L242" s="68"/>
      <c r="M242" s="163"/>
      <c r="N242" s="89" t="str">
        <f t="shared" si="138"/>
        <v>;</v>
      </c>
      <c r="O242" s="90" t="str">
        <f t="shared" si="139"/>
        <v/>
      </c>
      <c r="P242" s="91"/>
      <c r="Q242" s="91"/>
      <c r="R242" s="91"/>
      <c r="S242" s="91"/>
      <c r="T242" s="91"/>
      <c r="U242" s="91"/>
      <c r="V242" s="91"/>
      <c r="W242" s="91"/>
      <c r="X242" s="91"/>
      <c r="Y242" s="91"/>
      <c r="Z242" s="91"/>
      <c r="AA242" s="91"/>
      <c r="AB242" s="91"/>
      <c r="AC242" s="91"/>
      <c r="AD242" s="91"/>
      <c r="AE242" s="91"/>
      <c r="AF242" s="91"/>
      <c r="AG242" s="91"/>
      <c r="AH242" s="91"/>
      <c r="AI242" s="62">
        <f t="shared" si="140"/>
        <v>0</v>
      </c>
      <c r="AJ242" s="81" t="str">
        <f t="shared" si="141"/>
        <v>Moderado</v>
      </c>
      <c r="AK242" s="80">
        <f t="shared" si="142"/>
        <v>0.6</v>
      </c>
      <c r="AL242" s="76" t="e">
        <f>IF(AND(N242&lt;&gt;"",AJ242&lt;&gt;""),VLOOKUP(N242&amp;AJ242,'No Eliminar'!$P$3:$Q$27,2,FALSE),"")</f>
        <v>#N/A</v>
      </c>
      <c r="AM242" s="140"/>
      <c r="AN242" s="171"/>
      <c r="AO242" s="171"/>
      <c r="AP242" s="95" t="str">
        <f t="shared" si="143"/>
        <v>Impacto</v>
      </c>
      <c r="AQ242" s="96"/>
      <c r="AR242" s="146" t="str">
        <f t="shared" si="144"/>
        <v/>
      </c>
      <c r="AS242" s="96"/>
      <c r="AT242" s="94" t="str">
        <f t="shared" si="145"/>
        <v/>
      </c>
      <c r="AU242" s="97" t="e">
        <f t="shared" si="146"/>
        <v>#VALUE!</v>
      </c>
      <c r="AV242" s="96"/>
      <c r="AW242" s="96"/>
      <c r="AX242" s="96"/>
      <c r="AY242" s="97" t="str">
        <f t="shared" si="147"/>
        <v/>
      </c>
      <c r="AZ242" s="98" t="str">
        <f t="shared" si="148"/>
        <v>Muy Alta</v>
      </c>
      <c r="BA242" s="97" t="e">
        <f t="shared" si="149"/>
        <v>#VALUE!</v>
      </c>
      <c r="BB242" s="98" t="e">
        <f t="shared" si="150"/>
        <v>#VALUE!</v>
      </c>
      <c r="BC242" s="74" t="e">
        <f>IF(AND(AZ242&lt;&gt;"",BB242&lt;&gt;""),VLOOKUP(AZ242&amp;BB242,'No Eliminar'!$P$3:$Q$27,2,FALSE),"")</f>
        <v>#VALUE!</v>
      </c>
      <c r="BD242" s="96"/>
      <c r="BE242" s="171"/>
      <c r="BF242" s="171"/>
      <c r="BG242" s="171"/>
      <c r="BH242" s="171"/>
      <c r="BI242" s="171"/>
      <c r="BJ242" s="176"/>
    </row>
    <row r="243" spans="2:62" ht="86.25" thickBot="1" x14ac:dyDescent="0.35">
      <c r="B243" s="68"/>
      <c r="C243" s="179" t="e">
        <f>VLOOKUP(B243,'No Eliminar'!B$3:D$18,2,FALSE)</f>
        <v>#N/A</v>
      </c>
      <c r="D243" s="179" t="e">
        <f>VLOOKUP(B243,'No Eliminar'!B$3:E$18,4,FALSE)</f>
        <v>#N/A</v>
      </c>
      <c r="E243" s="68"/>
      <c r="F243" s="149"/>
      <c r="G243" s="175"/>
      <c r="H243" s="187" t="s">
        <v>368</v>
      </c>
      <c r="I243" s="69"/>
      <c r="J243" s="88"/>
      <c r="K243" s="88"/>
      <c r="L243" s="68"/>
      <c r="M243" s="163"/>
      <c r="N243" s="89" t="str">
        <f t="shared" si="138"/>
        <v>;</v>
      </c>
      <c r="O243" s="90" t="str">
        <f t="shared" si="139"/>
        <v/>
      </c>
      <c r="P243" s="91"/>
      <c r="Q243" s="91"/>
      <c r="R243" s="91"/>
      <c r="S243" s="91"/>
      <c r="T243" s="91"/>
      <c r="U243" s="91"/>
      <c r="V243" s="91"/>
      <c r="W243" s="91"/>
      <c r="X243" s="91"/>
      <c r="Y243" s="91"/>
      <c r="Z243" s="91"/>
      <c r="AA243" s="91"/>
      <c r="AB243" s="91"/>
      <c r="AC243" s="91"/>
      <c r="AD243" s="91"/>
      <c r="AE243" s="91"/>
      <c r="AF243" s="91"/>
      <c r="AG243" s="91"/>
      <c r="AH243" s="91"/>
      <c r="AI243" s="62">
        <f t="shared" si="140"/>
        <v>0</v>
      </c>
      <c r="AJ243" s="81" t="str">
        <f t="shared" si="141"/>
        <v>Moderado</v>
      </c>
      <c r="AK243" s="80">
        <f t="shared" si="142"/>
        <v>0.6</v>
      </c>
      <c r="AL243" s="76" t="e">
        <f>IF(AND(N243&lt;&gt;"",AJ243&lt;&gt;""),VLOOKUP(N243&amp;AJ243,'No Eliminar'!$P$3:$Q$27,2,FALSE),"")</f>
        <v>#N/A</v>
      </c>
      <c r="AM243" s="140"/>
      <c r="AN243" s="171"/>
      <c r="AO243" s="171"/>
      <c r="AP243" s="95" t="str">
        <f t="shared" si="143"/>
        <v>Impacto</v>
      </c>
      <c r="AQ243" s="96"/>
      <c r="AR243" s="146" t="str">
        <f t="shared" si="144"/>
        <v/>
      </c>
      <c r="AS243" s="96"/>
      <c r="AT243" s="94" t="str">
        <f t="shared" si="145"/>
        <v/>
      </c>
      <c r="AU243" s="97" t="e">
        <f t="shared" si="146"/>
        <v>#VALUE!</v>
      </c>
      <c r="AV243" s="96"/>
      <c r="AW243" s="96"/>
      <c r="AX243" s="96"/>
      <c r="AY243" s="97" t="str">
        <f t="shared" si="147"/>
        <v/>
      </c>
      <c r="AZ243" s="98" t="str">
        <f t="shared" si="148"/>
        <v>Muy Alta</v>
      </c>
      <c r="BA243" s="97" t="e">
        <f t="shared" si="149"/>
        <v>#VALUE!</v>
      </c>
      <c r="BB243" s="98" t="e">
        <f t="shared" si="150"/>
        <v>#VALUE!</v>
      </c>
      <c r="BC243" s="74" t="e">
        <f>IF(AND(AZ243&lt;&gt;"",BB243&lt;&gt;""),VLOOKUP(AZ243&amp;BB243,'No Eliminar'!$P$3:$Q$27,2,FALSE),"")</f>
        <v>#VALUE!</v>
      </c>
      <c r="BD243" s="96"/>
      <c r="BE243" s="171"/>
      <c r="BF243" s="171"/>
      <c r="BG243" s="171"/>
      <c r="BH243" s="171"/>
      <c r="BI243" s="171"/>
      <c r="BJ243" s="176"/>
    </row>
    <row r="244" spans="2:62" ht="86.25" thickBot="1" x14ac:dyDescent="0.35">
      <c r="B244" s="68"/>
      <c r="C244" s="179" t="e">
        <f>VLOOKUP(B244,'No Eliminar'!B$3:D$18,2,FALSE)</f>
        <v>#N/A</v>
      </c>
      <c r="D244" s="179" t="e">
        <f>VLOOKUP(B244,'No Eliminar'!B$3:E$18,4,FALSE)</f>
        <v>#N/A</v>
      </c>
      <c r="E244" s="68"/>
      <c r="F244" s="149"/>
      <c r="G244" s="175"/>
      <c r="H244" s="187" t="s">
        <v>368</v>
      </c>
      <c r="I244" s="69"/>
      <c r="J244" s="88"/>
      <c r="K244" s="88"/>
      <c r="L244" s="68"/>
      <c r="M244" s="163"/>
      <c r="N244" s="89" t="str">
        <f t="shared" si="138"/>
        <v>;</v>
      </c>
      <c r="O244" s="90" t="str">
        <f t="shared" si="139"/>
        <v/>
      </c>
      <c r="P244" s="91"/>
      <c r="Q244" s="91"/>
      <c r="R244" s="91"/>
      <c r="S244" s="91"/>
      <c r="T244" s="91"/>
      <c r="U244" s="91"/>
      <c r="V244" s="91"/>
      <c r="W244" s="91"/>
      <c r="X244" s="91"/>
      <c r="Y244" s="91"/>
      <c r="Z244" s="91"/>
      <c r="AA244" s="91"/>
      <c r="AB244" s="91"/>
      <c r="AC244" s="91"/>
      <c r="AD244" s="91"/>
      <c r="AE244" s="91"/>
      <c r="AF244" s="91"/>
      <c r="AG244" s="91"/>
      <c r="AH244" s="91"/>
      <c r="AI244" s="62">
        <f t="shared" si="140"/>
        <v>0</v>
      </c>
      <c r="AJ244" s="81" t="str">
        <f t="shared" si="141"/>
        <v>Moderado</v>
      </c>
      <c r="AK244" s="80">
        <f t="shared" si="142"/>
        <v>0.6</v>
      </c>
      <c r="AL244" s="76" t="e">
        <f>IF(AND(N244&lt;&gt;"",AJ244&lt;&gt;""),VLOOKUP(N244&amp;AJ244,'No Eliminar'!$P$3:$Q$27,2,FALSE),"")</f>
        <v>#N/A</v>
      </c>
      <c r="AM244" s="140"/>
      <c r="AN244" s="171"/>
      <c r="AO244" s="171"/>
      <c r="AP244" s="95" t="str">
        <f t="shared" si="143"/>
        <v>Impacto</v>
      </c>
      <c r="AQ244" s="96"/>
      <c r="AR244" s="146" t="str">
        <f t="shared" si="144"/>
        <v/>
      </c>
      <c r="AS244" s="96"/>
      <c r="AT244" s="94" t="str">
        <f t="shared" si="145"/>
        <v/>
      </c>
      <c r="AU244" s="97" t="e">
        <f t="shared" si="146"/>
        <v>#VALUE!</v>
      </c>
      <c r="AV244" s="96"/>
      <c r="AW244" s="96"/>
      <c r="AX244" s="96"/>
      <c r="AY244" s="97" t="str">
        <f t="shared" si="147"/>
        <v/>
      </c>
      <c r="AZ244" s="98" t="str">
        <f t="shared" si="148"/>
        <v>Muy Alta</v>
      </c>
      <c r="BA244" s="97" t="e">
        <f t="shared" si="149"/>
        <v>#VALUE!</v>
      </c>
      <c r="BB244" s="98" t="e">
        <f t="shared" si="150"/>
        <v>#VALUE!</v>
      </c>
      <c r="BC244" s="74" t="e">
        <f>IF(AND(AZ244&lt;&gt;"",BB244&lt;&gt;""),VLOOKUP(AZ244&amp;BB244,'No Eliminar'!$P$3:$Q$27,2,FALSE),"")</f>
        <v>#VALUE!</v>
      </c>
      <c r="BD244" s="96"/>
      <c r="BE244" s="171"/>
      <c r="BF244" s="171"/>
      <c r="BG244" s="171"/>
      <c r="BH244" s="171"/>
      <c r="BI244" s="171"/>
      <c r="BJ244" s="176"/>
    </row>
    <row r="245" spans="2:62" ht="86.25" thickBot="1" x14ac:dyDescent="0.35">
      <c r="B245" s="68"/>
      <c r="C245" s="179" t="e">
        <f>VLOOKUP(B245,'No Eliminar'!B$3:D$18,2,FALSE)</f>
        <v>#N/A</v>
      </c>
      <c r="D245" s="179" t="e">
        <f>VLOOKUP(B245,'No Eliminar'!B$3:E$18,4,FALSE)</f>
        <v>#N/A</v>
      </c>
      <c r="E245" s="68"/>
      <c r="F245" s="149"/>
      <c r="G245" s="175"/>
      <c r="H245" s="187" t="s">
        <v>368</v>
      </c>
      <c r="I245" s="69"/>
      <c r="J245" s="88"/>
      <c r="K245" s="88"/>
      <c r="L245" s="68"/>
      <c r="M245" s="163"/>
      <c r="N245" s="89" t="str">
        <f t="shared" si="138"/>
        <v>;</v>
      </c>
      <c r="O245" s="90" t="str">
        <f t="shared" si="139"/>
        <v/>
      </c>
      <c r="P245" s="91"/>
      <c r="Q245" s="91"/>
      <c r="R245" s="91"/>
      <c r="S245" s="91"/>
      <c r="T245" s="91"/>
      <c r="U245" s="91"/>
      <c r="V245" s="91"/>
      <c r="W245" s="91"/>
      <c r="X245" s="91"/>
      <c r="Y245" s="91"/>
      <c r="Z245" s="91"/>
      <c r="AA245" s="91"/>
      <c r="AB245" s="91"/>
      <c r="AC245" s="91"/>
      <c r="AD245" s="91"/>
      <c r="AE245" s="91"/>
      <c r="AF245" s="91"/>
      <c r="AG245" s="91"/>
      <c r="AH245" s="91"/>
      <c r="AI245" s="62">
        <f t="shared" si="140"/>
        <v>0</v>
      </c>
      <c r="AJ245" s="81" t="str">
        <f t="shared" si="141"/>
        <v>Moderado</v>
      </c>
      <c r="AK245" s="80">
        <f t="shared" si="142"/>
        <v>0.6</v>
      </c>
      <c r="AL245" s="76" t="e">
        <f>IF(AND(N245&lt;&gt;"",AJ245&lt;&gt;""),VLOOKUP(N245&amp;AJ245,'No Eliminar'!$P$3:$Q$27,2,FALSE),"")</f>
        <v>#N/A</v>
      </c>
      <c r="AM245" s="140"/>
      <c r="AN245" s="171"/>
      <c r="AO245" s="171"/>
      <c r="AP245" s="95" t="str">
        <f t="shared" si="143"/>
        <v>Impacto</v>
      </c>
      <c r="AQ245" s="96"/>
      <c r="AR245" s="146" t="str">
        <f t="shared" si="144"/>
        <v/>
      </c>
      <c r="AS245" s="96"/>
      <c r="AT245" s="94" t="str">
        <f t="shared" si="145"/>
        <v/>
      </c>
      <c r="AU245" s="97" t="e">
        <f t="shared" si="146"/>
        <v>#VALUE!</v>
      </c>
      <c r="AV245" s="96"/>
      <c r="AW245" s="96"/>
      <c r="AX245" s="96"/>
      <c r="AY245" s="97" t="str">
        <f t="shared" si="147"/>
        <v/>
      </c>
      <c r="AZ245" s="98" t="str">
        <f t="shared" si="148"/>
        <v>Muy Alta</v>
      </c>
      <c r="BA245" s="97" t="e">
        <f t="shared" si="149"/>
        <v>#VALUE!</v>
      </c>
      <c r="BB245" s="98" t="e">
        <f t="shared" si="150"/>
        <v>#VALUE!</v>
      </c>
      <c r="BC245" s="74" t="e">
        <f>IF(AND(AZ245&lt;&gt;"",BB245&lt;&gt;""),VLOOKUP(AZ245&amp;BB245,'No Eliminar'!$P$3:$Q$27,2,FALSE),"")</f>
        <v>#VALUE!</v>
      </c>
      <c r="BD245" s="96"/>
      <c r="BE245" s="171"/>
      <c r="BF245" s="171"/>
      <c r="BG245" s="171"/>
      <c r="BH245" s="171"/>
      <c r="BI245" s="171"/>
      <c r="BJ245" s="176"/>
    </row>
    <row r="246" spans="2:62" ht="86.25" thickBot="1" x14ac:dyDescent="0.35">
      <c r="B246" s="68"/>
      <c r="C246" s="179" t="e">
        <f>VLOOKUP(B246,'No Eliminar'!B$3:D$18,2,FALSE)</f>
        <v>#N/A</v>
      </c>
      <c r="D246" s="179" t="e">
        <f>VLOOKUP(B246,'No Eliminar'!B$3:E$18,4,FALSE)</f>
        <v>#N/A</v>
      </c>
      <c r="E246" s="68"/>
      <c r="F246" s="149"/>
      <c r="G246" s="175"/>
      <c r="H246" s="187" t="s">
        <v>368</v>
      </c>
      <c r="I246" s="69"/>
      <c r="J246" s="88"/>
      <c r="K246" s="88"/>
      <c r="L246" s="68"/>
      <c r="M246" s="163"/>
      <c r="N246" s="89" t="str">
        <f t="shared" si="138"/>
        <v>;</v>
      </c>
      <c r="O246" s="90" t="str">
        <f t="shared" si="139"/>
        <v/>
      </c>
      <c r="P246" s="91"/>
      <c r="Q246" s="91"/>
      <c r="R246" s="91"/>
      <c r="S246" s="91"/>
      <c r="T246" s="91"/>
      <c r="U246" s="91"/>
      <c r="V246" s="91"/>
      <c r="W246" s="91"/>
      <c r="X246" s="91"/>
      <c r="Y246" s="91"/>
      <c r="Z246" s="91"/>
      <c r="AA246" s="91"/>
      <c r="AB246" s="91"/>
      <c r="AC246" s="91"/>
      <c r="AD246" s="91"/>
      <c r="AE246" s="91"/>
      <c r="AF246" s="91"/>
      <c r="AG246" s="91"/>
      <c r="AH246" s="91"/>
      <c r="AI246" s="62">
        <f t="shared" si="140"/>
        <v>0</v>
      </c>
      <c r="AJ246" s="81" t="str">
        <f t="shared" si="141"/>
        <v>Moderado</v>
      </c>
      <c r="AK246" s="80">
        <f t="shared" si="142"/>
        <v>0.6</v>
      </c>
      <c r="AL246" s="76" t="e">
        <f>IF(AND(N246&lt;&gt;"",AJ246&lt;&gt;""),VLOOKUP(N246&amp;AJ246,'No Eliminar'!$P$3:$Q$27,2,FALSE),"")</f>
        <v>#N/A</v>
      </c>
      <c r="AM246" s="140"/>
      <c r="AN246" s="171"/>
      <c r="AO246" s="171"/>
      <c r="AP246" s="95" t="str">
        <f t="shared" si="143"/>
        <v>Impacto</v>
      </c>
      <c r="AQ246" s="96"/>
      <c r="AR246" s="146" t="str">
        <f t="shared" si="144"/>
        <v/>
      </c>
      <c r="AS246" s="96"/>
      <c r="AT246" s="94" t="str">
        <f t="shared" si="145"/>
        <v/>
      </c>
      <c r="AU246" s="97" t="e">
        <f t="shared" si="146"/>
        <v>#VALUE!</v>
      </c>
      <c r="AV246" s="96"/>
      <c r="AW246" s="96"/>
      <c r="AX246" s="96"/>
      <c r="AY246" s="97" t="str">
        <f t="shared" si="147"/>
        <v/>
      </c>
      <c r="AZ246" s="98" t="str">
        <f t="shared" si="148"/>
        <v>Muy Alta</v>
      </c>
      <c r="BA246" s="97" t="e">
        <f t="shared" si="149"/>
        <v>#VALUE!</v>
      </c>
      <c r="BB246" s="98" t="e">
        <f t="shared" si="150"/>
        <v>#VALUE!</v>
      </c>
      <c r="BC246" s="74" t="e">
        <f>IF(AND(AZ246&lt;&gt;"",BB246&lt;&gt;""),VLOOKUP(AZ246&amp;BB246,'No Eliminar'!$P$3:$Q$27,2,FALSE),"")</f>
        <v>#VALUE!</v>
      </c>
      <c r="BD246" s="96"/>
      <c r="BE246" s="171"/>
      <c r="BF246" s="171"/>
      <c r="BG246" s="171"/>
      <c r="BH246" s="171"/>
      <c r="BI246" s="171"/>
      <c r="BJ246" s="176"/>
    </row>
    <row r="247" spans="2:62" ht="86.25" thickBot="1" x14ac:dyDescent="0.35">
      <c r="B247" s="68"/>
      <c r="C247" s="179" t="e">
        <f>VLOOKUP(B247,'No Eliminar'!B$3:D$18,2,FALSE)</f>
        <v>#N/A</v>
      </c>
      <c r="D247" s="179" t="e">
        <f>VLOOKUP(B247,'No Eliminar'!B$3:E$18,4,FALSE)</f>
        <v>#N/A</v>
      </c>
      <c r="E247" s="68"/>
      <c r="F247" s="149"/>
      <c r="G247" s="175"/>
      <c r="H247" s="187" t="s">
        <v>368</v>
      </c>
      <c r="I247" s="69"/>
      <c r="J247" s="88"/>
      <c r="K247" s="88"/>
      <c r="L247" s="68"/>
      <c r="M247" s="163"/>
      <c r="N247" s="89" t="str">
        <f t="shared" si="138"/>
        <v>;</v>
      </c>
      <c r="O247" s="90" t="str">
        <f t="shared" si="139"/>
        <v/>
      </c>
      <c r="P247" s="91"/>
      <c r="Q247" s="91"/>
      <c r="R247" s="91"/>
      <c r="S247" s="91"/>
      <c r="T247" s="91"/>
      <c r="U247" s="91"/>
      <c r="V247" s="91"/>
      <c r="W247" s="91"/>
      <c r="X247" s="91"/>
      <c r="Y247" s="91"/>
      <c r="Z247" s="91"/>
      <c r="AA247" s="91"/>
      <c r="AB247" s="91"/>
      <c r="AC247" s="91"/>
      <c r="AD247" s="91"/>
      <c r="AE247" s="91"/>
      <c r="AF247" s="91"/>
      <c r="AG247" s="91"/>
      <c r="AH247" s="91"/>
      <c r="AI247" s="62">
        <f t="shared" si="140"/>
        <v>0</v>
      </c>
      <c r="AJ247" s="81" t="str">
        <f t="shared" si="141"/>
        <v>Moderado</v>
      </c>
      <c r="AK247" s="80">
        <f t="shared" si="142"/>
        <v>0.6</v>
      </c>
      <c r="AL247" s="76" t="e">
        <f>IF(AND(N247&lt;&gt;"",AJ247&lt;&gt;""),VLOOKUP(N247&amp;AJ247,'No Eliminar'!$P$3:$Q$27,2,FALSE),"")</f>
        <v>#N/A</v>
      </c>
      <c r="AM247" s="140"/>
      <c r="AN247" s="171"/>
      <c r="AO247" s="171"/>
      <c r="AP247" s="95" t="str">
        <f t="shared" si="143"/>
        <v>Impacto</v>
      </c>
      <c r="AQ247" s="96"/>
      <c r="AR247" s="146" t="str">
        <f t="shared" si="144"/>
        <v/>
      </c>
      <c r="AS247" s="96"/>
      <c r="AT247" s="94" t="str">
        <f t="shared" si="145"/>
        <v/>
      </c>
      <c r="AU247" s="97" t="e">
        <f t="shared" si="146"/>
        <v>#VALUE!</v>
      </c>
      <c r="AV247" s="96"/>
      <c r="AW247" s="96"/>
      <c r="AX247" s="96"/>
      <c r="AY247" s="97" t="str">
        <f t="shared" si="147"/>
        <v/>
      </c>
      <c r="AZ247" s="98" t="str">
        <f t="shared" si="148"/>
        <v>Muy Alta</v>
      </c>
      <c r="BA247" s="97" t="e">
        <f t="shared" si="149"/>
        <v>#VALUE!</v>
      </c>
      <c r="BB247" s="98" t="e">
        <f t="shared" si="150"/>
        <v>#VALUE!</v>
      </c>
      <c r="BC247" s="74" t="e">
        <f>IF(AND(AZ247&lt;&gt;"",BB247&lt;&gt;""),VLOOKUP(AZ247&amp;BB247,'No Eliminar'!$P$3:$Q$27,2,FALSE),"")</f>
        <v>#VALUE!</v>
      </c>
      <c r="BD247" s="96"/>
      <c r="BE247" s="171"/>
      <c r="BF247" s="171"/>
      <c r="BG247" s="171"/>
      <c r="BH247" s="171"/>
      <c r="BI247" s="171"/>
      <c r="BJ247" s="176"/>
    </row>
  </sheetData>
  <protectedRanges>
    <protectedRange algorithmName="SHA-512" hashValue="G9bsd8ul70ySco/fjwoWEDABnXqVPz4YLkYmFCYj+rKlKkH9jH+EOHsXMfELT3EUbmL/wOE+3Kxk47F1wcNXBA==" saltValue="Bv4mwMmuON34DS/avFYXpQ==" spinCount="100000" sqref="A1:XFD11 A12:I13 L12:O13 AI12:BI13 AI15:BF15 A16:F19 H16:I19 L18:AN19 A36:I37 L16:AM17 BJ16:XFD19 AP16:BD19 AI43:AX43 AZ43 AI41:BD42 BB43:BD43 BJ41:XFD43 AP46:BI46 A47:XFD1048576 AI44:BD45 A44:I46 B20:I20 L20:O20 AI20:AM20 B21:AM21 AP20:AU21 AY20:BD21 A20:A22 BK44:XFD46 H22:I22 AI22:BD22 AI31:AX34 AZ31:BD31 AY31:AY32 AZ32:AZ35 BB32:BD35 B35 B22:E22 H38:I43 A38:F43 L22:O22 AP36:BD40 AI27:BD30 AI35:AM40 AP35:AX35 AI46:AM46 A23:O23 A14:O15 BK12:XFD15 AI14:BD14 A26:A35 H26:I35 B26:B33 C26:E35 AO23:BD23 L24:O46 AP24:BD26 A24:I25 BK20:XFD40 AI23:AM26" name="Rango1"/>
    <protectedRange algorithmName="SHA-512" hashValue="G9bsd8ul70ySco/fjwoWEDABnXqVPz4YLkYmFCYj+rKlKkH9jH+EOHsXMfELT3EUbmL/wOE+3Kxk47F1wcNXBA==" saltValue="Bv4mwMmuON34DS/avFYXpQ==" spinCount="100000" sqref="P12:AH13" name="Rango1_2"/>
    <protectedRange algorithmName="SHA-512" hashValue="G9bsd8ul70ySco/fjwoWEDABnXqVPz4YLkYmFCYj+rKlKkH9jH+EOHsXMfELT3EUbmL/wOE+3Kxk47F1wcNXBA==" saltValue="Bv4mwMmuON34DS/avFYXpQ==" spinCount="100000" sqref="P15:AH15" name="Rango1_6"/>
    <protectedRange algorithmName="SHA-512" hashValue="G9bsd8ul70ySco/fjwoWEDABnXqVPz4YLkYmFCYj+rKlKkH9jH+EOHsXMfELT3EUbmL/wOE+3Kxk47F1wcNXBA==" saltValue="Bv4mwMmuON34DS/avFYXpQ==" spinCount="100000" sqref="BG15:BI15" name="Rango1_10"/>
    <protectedRange algorithmName="SHA-512" hashValue="G9bsd8ul70ySco/fjwoWEDABnXqVPz4YLkYmFCYj+rKlKkH9jH+EOHsXMfELT3EUbmL/wOE+3Kxk47F1wcNXBA==" saltValue="Bv4mwMmuON34DS/avFYXpQ==" spinCount="100000" sqref="BJ15" name="Rango1_11"/>
    <protectedRange algorithmName="SHA-512" hashValue="G9bsd8ul70ySco/fjwoWEDABnXqVPz4YLkYmFCYj+rKlKkH9jH+EOHsXMfELT3EUbmL/wOE+3Kxk47F1wcNXBA==" saltValue="Bv4mwMmuON34DS/avFYXpQ==" spinCount="100000" sqref="G16:G17" name="Rango1_12"/>
    <protectedRange algorithmName="SHA-512" hashValue="G9bsd8ul70ySco/fjwoWEDABnXqVPz4YLkYmFCYj+rKlKkH9jH+EOHsXMfELT3EUbmL/wOE+3Kxk47F1wcNXBA==" saltValue="Bv4mwMmuON34DS/avFYXpQ==" spinCount="100000" sqref="J16:K17" name="Rango1_13"/>
    <protectedRange algorithmName="SHA-512" hashValue="G9bsd8ul70ySco/fjwoWEDABnXqVPz4YLkYmFCYj+rKlKkH9jH+EOHsXMfELT3EUbmL/wOE+3Kxk47F1wcNXBA==" saltValue="Bv4mwMmuON34DS/avFYXpQ==" spinCount="100000" sqref="G18:G19" name="Rango1_16"/>
    <protectedRange algorithmName="SHA-512" hashValue="G9bsd8ul70ySco/fjwoWEDABnXqVPz4YLkYmFCYj+rKlKkH9jH+EOHsXMfELT3EUbmL/wOE+3Kxk47F1wcNXBA==" saltValue="Bv4mwMmuON34DS/avFYXpQ==" spinCount="100000" sqref="J18:K19" name="Rango1_17"/>
    <protectedRange algorithmName="SHA-512" hashValue="G9bsd8ul70ySco/fjwoWEDABnXqVPz4YLkYmFCYj+rKlKkH9jH+EOHsXMfELT3EUbmL/wOE+3Kxk47F1wcNXBA==" saltValue="Bv4mwMmuON34DS/avFYXpQ==" spinCount="100000" sqref="J36:K37" name="Rango1_3"/>
    <protectedRange algorithmName="SHA-512" hashValue="G9bsd8ul70ySco/fjwoWEDABnXqVPz4YLkYmFCYj+rKlKkH9jH+EOHsXMfELT3EUbmL/wOE+3Kxk47F1wcNXBA==" saltValue="Bv4mwMmuON34DS/avFYXpQ==" spinCount="100000" sqref="P36:AH37" name="Rango1_5"/>
    <protectedRange algorithmName="SHA-512" hashValue="G9bsd8ul70ySco/fjwoWEDABnXqVPz4YLkYmFCYj+rKlKkH9jH+EOHsXMfELT3EUbmL/wOE+3Kxk47F1wcNXBA==" saltValue="Bv4mwMmuON34DS/avFYXpQ==" spinCount="100000" sqref="AN37:AO37" name="Rango1_7"/>
    <protectedRange algorithmName="SHA-512" hashValue="G9bsd8ul70ySco/fjwoWEDABnXqVPz4YLkYmFCYj+rKlKkH9jH+EOHsXMfELT3EUbmL/wOE+3Kxk47F1wcNXBA==" saltValue="Bv4mwMmuON34DS/avFYXpQ==" spinCount="100000" sqref="BE36:BI37 BE40:BI40" name="Rango1_8"/>
    <protectedRange algorithmName="SHA-512" hashValue="G9bsd8ul70ySco/fjwoWEDABnXqVPz4YLkYmFCYj+rKlKkH9jH+EOHsXMfELT3EUbmL/wOE+3Kxk47F1wcNXBA==" saltValue="Bv4mwMmuON34DS/avFYXpQ==" spinCount="100000" sqref="BJ36:BJ37 BJ40" name="Rango1_9"/>
    <protectedRange algorithmName="SHA-512" hashValue="G9bsd8ul70ySco/fjwoWEDABnXqVPz4YLkYmFCYj+rKlKkH9jH+EOHsXMfELT3EUbmL/wOE+3Kxk47F1wcNXBA==" saltValue="Bv4mwMmuON34DS/avFYXpQ==" spinCount="100000" sqref="AN16:AN17" name="Rango1_1_1"/>
    <protectedRange algorithmName="SHA-512" hashValue="G9bsd8ul70ySco/fjwoWEDABnXqVPz4YLkYmFCYj+rKlKkH9jH+EOHsXMfELT3EUbmL/wOE+3Kxk47F1wcNXBA==" saltValue="Bv4mwMmuON34DS/avFYXpQ==" spinCount="100000" sqref="AO16:AO17" name="Rango1_2_1"/>
    <protectedRange algorithmName="SHA-512" hashValue="G9bsd8ul70ySco/fjwoWEDABnXqVPz4YLkYmFCYj+rKlKkH9jH+EOHsXMfELT3EUbmL/wOE+3Kxk47F1wcNXBA==" saltValue="Bv4mwMmuON34DS/avFYXpQ==" spinCount="100000" sqref="BE16:BI17" name="Rango1_14"/>
    <protectedRange algorithmName="SHA-512" hashValue="G9bsd8ul70ySco/fjwoWEDABnXqVPz4YLkYmFCYj+rKlKkH9jH+EOHsXMfELT3EUbmL/wOE+3Kxk47F1wcNXBA==" saltValue="Bv4mwMmuON34DS/avFYXpQ==" spinCount="100000" sqref="BE18:BI19" name="Rango1_15"/>
    <protectedRange algorithmName="SHA-512" hashValue="G9bsd8ul70ySco/fjwoWEDABnXqVPz4YLkYmFCYj+rKlKkH9jH+EOHsXMfELT3EUbmL/wOE+3Kxk47F1wcNXBA==" saltValue="Bv4mwMmuON34DS/avFYXpQ==" spinCount="100000" sqref="AO18:AO19" name="Rango1_2_2"/>
    <protectedRange algorithmName="SHA-512" hashValue="G9bsd8ul70ySco/fjwoWEDABnXqVPz4YLkYmFCYj+rKlKkH9jH+EOHsXMfELT3EUbmL/wOE+3Kxk47F1wcNXBA==" saltValue="Bv4mwMmuON34DS/avFYXpQ==" spinCount="100000" sqref="G41:G43" name="Rango1_18"/>
    <protectedRange algorithmName="SHA-512" hashValue="G9bsd8ul70ySco/fjwoWEDABnXqVPz4YLkYmFCYj+rKlKkH9jH+EOHsXMfELT3EUbmL/wOE+3Kxk47F1wcNXBA==" saltValue="Bv4mwMmuON34DS/avFYXpQ==" spinCount="100000" sqref="J41:K43" name="Rango1_19"/>
    <protectedRange algorithmName="SHA-512" hashValue="G9bsd8ul70ySco/fjwoWEDABnXqVPz4YLkYmFCYj+rKlKkH9jH+EOHsXMfELT3EUbmL/wOE+3Kxk47F1wcNXBA==" saltValue="Bv4mwMmuON34DS/avFYXpQ==" spinCount="100000" sqref="P41:AH43" name="Rango1_20"/>
    <protectedRange algorithmName="SHA-512" hashValue="G9bsd8ul70ySco/fjwoWEDABnXqVPz4YLkYmFCYj+rKlKkH9jH+EOHsXMfELT3EUbmL/wOE+3Kxk47F1wcNXBA==" saltValue="Bv4mwMmuON34DS/avFYXpQ==" spinCount="100000" sqref="BE41:BI43" name="Rango1_22"/>
    <protectedRange algorithmName="SHA-512" hashValue="G9bsd8ul70ySco/fjwoWEDABnXqVPz4YLkYmFCYj+rKlKkH9jH+EOHsXMfELT3EUbmL/wOE+3Kxk47F1wcNXBA==" saltValue="Bv4mwMmuON34DS/avFYXpQ==" spinCount="100000" sqref="J44:K45" name="Rango1_23"/>
    <protectedRange algorithmName="SHA-512" hashValue="G9bsd8ul70ySco/fjwoWEDABnXqVPz4YLkYmFCYj+rKlKkH9jH+EOHsXMfELT3EUbmL/wOE+3Kxk47F1wcNXBA==" saltValue="Bv4mwMmuON34DS/avFYXpQ==" spinCount="100000" sqref="P44:AH45" name="Rango1_24"/>
    <protectedRange algorithmName="SHA-512" hashValue="G9bsd8ul70ySco/fjwoWEDABnXqVPz4YLkYmFCYj+rKlKkH9jH+EOHsXMfELT3EUbmL/wOE+3Kxk47F1wcNXBA==" saltValue="Bv4mwMmuON34DS/avFYXpQ==" spinCount="100000" sqref="BE44:BI45" name="Rango1_26"/>
    <protectedRange algorithmName="SHA-512" hashValue="G9bsd8ul70ySco/fjwoWEDABnXqVPz4YLkYmFCYj+rKlKkH9jH+EOHsXMfELT3EUbmL/wOE+3Kxk47F1wcNXBA==" saltValue="Bv4mwMmuON34DS/avFYXpQ==" spinCount="100000" sqref="BJ44 BJ46" name="Rango1_27"/>
    <protectedRange algorithmName="SHA-512" hashValue="G9bsd8ul70ySco/fjwoWEDABnXqVPz4YLkYmFCYj+rKlKkH9jH+EOHsXMfELT3EUbmL/wOE+3Kxk47F1wcNXBA==" saltValue="Bv4mwMmuON34DS/avFYXpQ==" spinCount="100000" sqref="J46:K46" name="Rango1_25"/>
    <protectedRange algorithmName="SHA-512" hashValue="G9bsd8ul70ySco/fjwoWEDABnXqVPz4YLkYmFCYj+rKlKkH9jH+EOHsXMfELT3EUbmL/wOE+3Kxk47F1wcNXBA==" saltValue="Bv4mwMmuON34DS/avFYXpQ==" spinCount="100000" sqref="P46:AH46" name="Rango1_28"/>
    <protectedRange algorithmName="SHA-512" hashValue="G9bsd8ul70ySco/fjwoWEDABnXqVPz4YLkYmFCYj+rKlKkH9jH+EOHsXMfELT3EUbmL/wOE+3Kxk47F1wcNXBA==" saltValue="Bv4mwMmuON34DS/avFYXpQ==" spinCount="100000" sqref="AN46:AO46" name="Rango1_29"/>
    <protectedRange algorithmName="SHA-512" hashValue="G9bsd8ul70ySco/fjwoWEDABnXqVPz4YLkYmFCYj+rKlKkH9jH+EOHsXMfELT3EUbmL/wOE+3Kxk47F1wcNXBA==" saltValue="Bv4mwMmuON34DS/avFYXpQ==" spinCount="100000" sqref="J24:K25" name="Rango1_30"/>
    <protectedRange algorithmName="SHA-512" hashValue="G9bsd8ul70ySco/fjwoWEDABnXqVPz4YLkYmFCYj+rKlKkH9jH+EOHsXMfELT3EUbmL/wOE+3Kxk47F1wcNXBA==" saltValue="Bv4mwMmuON34DS/avFYXpQ==" spinCount="100000" sqref="P24:AH25" name="Rango1_31"/>
    <protectedRange algorithmName="SHA-512" hashValue="G9bsd8ul70ySco/fjwoWEDABnXqVPz4YLkYmFCYj+rKlKkH9jH+EOHsXMfELT3EUbmL/wOE+3Kxk47F1wcNXBA==" saltValue="Bv4mwMmuON34DS/avFYXpQ==" spinCount="100000" sqref="AN24:AO25" name="Rango1_32"/>
    <protectedRange algorithmName="SHA-512" hashValue="G9bsd8ul70ySco/fjwoWEDABnXqVPz4YLkYmFCYj+rKlKkH9jH+EOHsXMfELT3EUbmL/wOE+3Kxk47F1wcNXBA==" saltValue="Bv4mwMmuON34DS/avFYXpQ==" spinCount="100000" sqref="BE24:BI25" name="Rango1_33"/>
    <protectedRange algorithmName="SHA-512" hashValue="G9bsd8ul70ySco/fjwoWEDABnXqVPz4YLkYmFCYj+rKlKkH9jH+EOHsXMfELT3EUbmL/wOE+3Kxk47F1wcNXBA==" saltValue="Bv4mwMmuON34DS/avFYXpQ==" spinCount="100000" sqref="BJ24:BJ25" name="Rango1_34"/>
    <protectedRange algorithmName="SHA-512" hashValue="G9bsd8ul70ySco/fjwoWEDABnXqVPz4YLkYmFCYj+rKlKkH9jH+EOHsXMfELT3EUbmL/wOE+3Kxk47F1wcNXBA==" saltValue="Bv4mwMmuON34DS/avFYXpQ==" spinCount="100000" sqref="J20:K20" name="Rango1_2_1_1"/>
    <protectedRange algorithmName="SHA-512" hashValue="G9bsd8ul70ySco/fjwoWEDABnXqVPz4YLkYmFCYj+rKlKkH9jH+EOHsXMfELT3EUbmL/wOE+3Kxk47F1wcNXBA==" saltValue="Bv4mwMmuON34DS/avFYXpQ==" spinCount="100000" sqref="P20:AH20" name="Rango1_2_1_2"/>
    <protectedRange algorithmName="SHA-512" hashValue="G9bsd8ul70ySco/fjwoWEDABnXqVPz4YLkYmFCYj+rKlKkH9jH+EOHsXMfELT3EUbmL/wOE+3Kxk47F1wcNXBA==" saltValue="Bv4mwMmuON34DS/avFYXpQ==" spinCount="100000" sqref="AN20:AO20" name="Rango1_2_1_3"/>
    <protectedRange algorithmName="SHA-512" hashValue="G9bsd8ul70ySco/fjwoWEDABnXqVPz4YLkYmFCYj+rKlKkH9jH+EOHsXMfELT3EUbmL/wOE+3Kxk47F1wcNXBA==" saltValue="Bv4mwMmuON34DS/avFYXpQ==" spinCount="100000" sqref="BE20:BJ20" name="Rango1_2_1_4"/>
    <protectedRange algorithmName="SHA-512" hashValue="G9bsd8ul70ySco/fjwoWEDABnXqVPz4YLkYmFCYj+rKlKkH9jH+EOHsXMfELT3EUbmL/wOE+3Kxk47F1wcNXBA==" saltValue="Bv4mwMmuON34DS/avFYXpQ==" spinCount="100000" sqref="AV20:AX21" name="Rango1_2_1_5"/>
    <protectedRange algorithmName="SHA-512" hashValue="G9bsd8ul70ySco/fjwoWEDABnXqVPz4YLkYmFCYj+rKlKkH9jH+EOHsXMfELT3EUbmL/wOE+3Kxk47F1wcNXBA==" saltValue="Bv4mwMmuON34DS/avFYXpQ==" spinCount="100000" sqref="J22:K22 J26:K26" name="Rango1_3_1"/>
    <protectedRange algorithmName="SHA-512" hashValue="G9bsd8ul70ySco/fjwoWEDABnXqVPz4YLkYmFCYj+rKlKkH9jH+EOHsXMfELT3EUbmL/wOE+3Kxk47F1wcNXBA==" saltValue="Bv4mwMmuON34DS/avFYXpQ==" spinCount="100000" sqref="P22:AH22" name="Rango1_3_2"/>
    <protectedRange algorithmName="SHA-512" hashValue="G9bsd8ul70ySco/fjwoWEDABnXqVPz4YLkYmFCYj+rKlKkH9jH+EOHsXMfELT3EUbmL/wOE+3Kxk47F1wcNXBA==" saltValue="Bv4mwMmuON34DS/avFYXpQ==" spinCount="100000" sqref="BE22:BI22 BE32:BI35 BE30" name="Rango1_3_4"/>
    <protectedRange algorithmName="SHA-512" hashValue="G9bsd8ul70ySco/fjwoWEDABnXqVPz4YLkYmFCYj+rKlKkH9jH+EOHsXMfELT3EUbmL/wOE+3Kxk47F1wcNXBA==" saltValue="Bv4mwMmuON34DS/avFYXpQ==" spinCount="100000" sqref="BJ22 BJ27:BJ35" name="Rango1_3_5"/>
    <protectedRange algorithmName="SHA-512" hashValue="G9bsd8ul70ySco/fjwoWEDABnXqVPz4YLkYmFCYj+rKlKkH9jH+EOHsXMfELT3EUbmL/wOE+3Kxk47F1wcNXBA==" saltValue="Bv4mwMmuON34DS/avFYXpQ==" spinCount="100000" sqref="J27:K30" name="Rango1_2_3"/>
    <protectedRange algorithmName="SHA-512" hashValue="G9bsd8ul70ySco/fjwoWEDABnXqVPz4YLkYmFCYj+rKlKkH9jH+EOHsXMfELT3EUbmL/wOE+3Kxk47F1wcNXBA==" saltValue="Bv4mwMmuON34DS/avFYXpQ==" spinCount="100000" sqref="P27:AH30" name="Rango1_2_4"/>
    <protectedRange algorithmName="SHA-512" hashValue="G9bsd8ul70ySco/fjwoWEDABnXqVPz4YLkYmFCYj+rKlKkH9jH+EOHsXMfELT3EUbmL/wOE+3Kxk47F1wcNXBA==" saltValue="Bv4mwMmuON34DS/avFYXpQ==" spinCount="100000" sqref="BE27:BI27 BE28:BE29 BF28:BI30" name="Rango1_2_5"/>
    <protectedRange algorithmName="SHA-512" hashValue="G9bsd8ul70ySco/fjwoWEDABnXqVPz4YLkYmFCYj+rKlKkH9jH+EOHsXMfELT3EUbmL/wOE+3Kxk47F1wcNXBA==" saltValue="Bv4mwMmuON34DS/avFYXpQ==" spinCount="100000" sqref="J31:K35" name="Rango1_1_2"/>
    <protectedRange algorithmName="SHA-512" hashValue="G9bsd8ul70ySco/fjwoWEDABnXqVPz4YLkYmFCYj+rKlKkH9jH+EOHsXMfELT3EUbmL/wOE+3Kxk47F1wcNXBA==" saltValue="Bv4mwMmuON34DS/avFYXpQ==" spinCount="100000" sqref="P31:AH35" name="Rango1_1_3"/>
    <protectedRange algorithmName="SHA-512" hashValue="G9bsd8ul70ySco/fjwoWEDABnXqVPz4YLkYmFCYj+rKlKkH9jH+EOHsXMfELT3EUbmL/wOE+3Kxk47F1wcNXBA==" saltValue="Bv4mwMmuON34DS/avFYXpQ==" spinCount="100000" sqref="BE31:BI31" name="Rango1_1_4"/>
    <protectedRange algorithmName="SHA-512" hashValue="G9bsd8ul70ySco/fjwoWEDABnXqVPz4YLkYmFCYj+rKlKkH9jH+EOHsXMfELT3EUbmL/wOE+3Kxk47F1wcNXBA==" saltValue="Bv4mwMmuON34DS/avFYXpQ==" spinCount="100000" sqref="G38:G39" name="Rango1_4"/>
    <protectedRange algorithmName="SHA-512" hashValue="G9bsd8ul70ySco/fjwoWEDABnXqVPz4YLkYmFCYj+rKlKkH9jH+EOHsXMfELT3EUbmL/wOE+3Kxk47F1wcNXBA==" saltValue="Bv4mwMmuON34DS/avFYXpQ==" spinCount="100000" sqref="J38:K40" name="Rango1_21"/>
    <protectedRange algorithmName="SHA-512" hashValue="G9bsd8ul70ySco/fjwoWEDABnXqVPz4YLkYmFCYj+rKlKkH9jH+EOHsXMfELT3EUbmL/wOE+3Kxk47F1wcNXBA==" saltValue="Bv4mwMmuON34DS/avFYXpQ==" spinCount="100000" sqref="P38:AH40" name="Rango1_35"/>
    <protectedRange algorithmName="SHA-512" hashValue="G9bsd8ul70ySco/fjwoWEDABnXqVPz4YLkYmFCYj+rKlKkH9jH+EOHsXMfELT3EUbmL/wOE+3Kxk47F1wcNXBA==" saltValue="Bv4mwMmuON34DS/avFYXpQ==" spinCount="100000" sqref="AN38:AO40" name="Rango1_36"/>
    <protectedRange algorithmName="SHA-512" hashValue="G9bsd8ul70ySco/fjwoWEDABnXqVPz4YLkYmFCYj+rKlKkH9jH+EOHsXMfELT3EUbmL/wOE+3Kxk47F1wcNXBA==" saltValue="Bv4mwMmuON34DS/avFYXpQ==" spinCount="100000" sqref="BE38:BI39" name="Rango1_37"/>
    <protectedRange algorithmName="SHA-512" hashValue="G9bsd8ul70ySco/fjwoWEDABnXqVPz4YLkYmFCYj+rKlKkH9jH+EOHsXMfELT3EUbmL/wOE+3Kxk47F1wcNXBA==" saltValue="Bv4mwMmuON34DS/avFYXpQ==" spinCount="100000" sqref="BJ38:BJ39" name="Rango1_38"/>
    <protectedRange algorithmName="SHA-512" hashValue="G9bsd8ul70ySco/fjwoWEDABnXqVPz4YLkYmFCYj+rKlKkH9jH+EOHsXMfELT3EUbmL/wOE+3Kxk47F1wcNXBA==" saltValue="Bv4mwMmuON34DS/avFYXpQ==" spinCount="100000" sqref="P26:AH26" name="Rango1_3_2_1"/>
    <protectedRange algorithmName="SHA-512" hashValue="G9bsd8ul70ySco/fjwoWEDABnXqVPz4YLkYmFCYj+rKlKkH9jH+EOHsXMfELT3EUbmL/wOE+3Kxk47F1wcNXBA==" saltValue="Bv4mwMmuON34DS/avFYXpQ==" spinCount="100000" sqref="AN26:AO26" name="Rango1_40"/>
    <protectedRange algorithmName="SHA-512" hashValue="G9bsd8ul70ySco/fjwoWEDABnXqVPz4YLkYmFCYj+rKlKkH9jH+EOHsXMfELT3EUbmL/wOE+3Kxk47F1wcNXBA==" saltValue="Bv4mwMmuON34DS/avFYXpQ==" spinCount="100000" sqref="BE26:BI26" name="Rango1_3_4_1"/>
    <protectedRange algorithmName="SHA-512" hashValue="G9bsd8ul70ySco/fjwoWEDABnXqVPz4YLkYmFCYj+rKlKkH9jH+EOHsXMfELT3EUbmL/wOE+3Kxk47F1wcNXBA==" saltValue="Bv4mwMmuON34DS/avFYXpQ==" spinCount="100000" sqref="BJ26" name="Rango1_3_5_1"/>
    <protectedRange algorithmName="SHA-512" hashValue="G9bsd8ul70ySco/fjwoWEDABnXqVPz4YLkYmFCYj+rKlKkH9jH+EOHsXMfELT3EUbmL/wOE+3Kxk47F1wcNXBA==" saltValue="Bv4mwMmuON34DS/avFYXpQ==" spinCount="100000" sqref="AN35:AO35" name="Rango1_1"/>
    <protectedRange algorithmName="SHA-512" hashValue="G9bsd8ul70ySco/fjwoWEDABnXqVPz4YLkYmFCYj+rKlKkH9jH+EOHsXMfELT3EUbmL/wOE+3Kxk47F1wcNXBA==" saltValue="Bv4mwMmuON34DS/avFYXpQ==" spinCount="100000" sqref="P14:AH14" name="Rango1_39"/>
    <protectedRange algorithmName="SHA-512" hashValue="G9bsd8ul70ySco/fjwoWEDABnXqVPz4YLkYmFCYj+rKlKkH9jH+EOHsXMfELT3EUbmL/wOE+3Kxk47F1wcNXBA==" saltValue="Bv4mwMmuON34DS/avFYXpQ==" spinCount="100000" sqref="BE14:BI14" name="Rango1_41"/>
    <protectedRange algorithmName="SHA-512" hashValue="G9bsd8ul70ySco/fjwoWEDABnXqVPz4YLkYmFCYj+rKlKkH9jH+EOHsXMfELT3EUbmL/wOE+3Kxk47F1wcNXBA==" saltValue="Bv4mwMmuON34DS/avFYXpQ==" spinCount="100000" sqref="P23:AH23" name="Rango1_44"/>
    <protectedRange algorithmName="SHA-512" hashValue="G9bsd8ul70ySco/fjwoWEDABnXqVPz4YLkYmFCYj+rKlKkH9jH+EOHsXMfELT3EUbmL/wOE+3Kxk47F1wcNXBA==" saltValue="Bv4mwMmuON34DS/avFYXpQ==" spinCount="100000" sqref="AN23" name="Rango1_45"/>
    <protectedRange algorithmName="SHA-512" hashValue="G9bsd8ul70ySco/fjwoWEDABnXqVPz4YLkYmFCYj+rKlKkH9jH+EOHsXMfELT3EUbmL/wOE+3Kxk47F1wcNXBA==" saltValue="Bv4mwMmuON34DS/avFYXpQ==" spinCount="100000" sqref="BE23:BI23" name="Rango1_46"/>
  </protectedRanges>
  <mergeCells count="576">
    <mergeCell ref="AL24:AL25"/>
    <mergeCell ref="BD24:BD25"/>
    <mergeCell ref="BE24:BE25"/>
    <mergeCell ref="BF24:BF25"/>
    <mergeCell ref="BG24:BG25"/>
    <mergeCell ref="BH24:BH25"/>
    <mergeCell ref="BI24:BI25"/>
    <mergeCell ref="BJ24:BJ25"/>
    <mergeCell ref="AC24:AC25"/>
    <mergeCell ref="AD24:AD25"/>
    <mergeCell ref="AE24:AE25"/>
    <mergeCell ref="AF24:AF25"/>
    <mergeCell ref="AG24:AG25"/>
    <mergeCell ref="AH24:AH25"/>
    <mergeCell ref="AI24:AI25"/>
    <mergeCell ref="AJ24:AJ25"/>
    <mergeCell ref="AK24:AK25"/>
    <mergeCell ref="T24:T25"/>
    <mergeCell ref="U24:U25"/>
    <mergeCell ref="V24:V25"/>
    <mergeCell ref="W24:W25"/>
    <mergeCell ref="X24:X25"/>
    <mergeCell ref="Y24:Y25"/>
    <mergeCell ref="Z24:Z25"/>
    <mergeCell ref="AA24:AA25"/>
    <mergeCell ref="AB24:AB25"/>
    <mergeCell ref="K24:K25"/>
    <mergeCell ref="L24:L25"/>
    <mergeCell ref="M24:M25"/>
    <mergeCell ref="N24:N25"/>
    <mergeCell ref="O24:O25"/>
    <mergeCell ref="P24:P25"/>
    <mergeCell ref="Q24:Q25"/>
    <mergeCell ref="R24:R25"/>
    <mergeCell ref="S24:S25"/>
    <mergeCell ref="B24:B25"/>
    <mergeCell ref="C24:C25"/>
    <mergeCell ref="D24:D25"/>
    <mergeCell ref="E24:E25"/>
    <mergeCell ref="F24:F25"/>
    <mergeCell ref="G24:G25"/>
    <mergeCell ref="H24:H25"/>
    <mergeCell ref="I24:I25"/>
    <mergeCell ref="J24:J25"/>
    <mergeCell ref="AA8:AA9"/>
    <mergeCell ref="AB8:AB9"/>
    <mergeCell ref="AC8:AC9"/>
    <mergeCell ref="Q8:Q9"/>
    <mergeCell ref="P8:P9"/>
    <mergeCell ref="R8:R9"/>
    <mergeCell ref="S8:S9"/>
    <mergeCell ref="T8:T9"/>
    <mergeCell ref="B26:B35"/>
    <mergeCell ref="C26:C35"/>
    <mergeCell ref="D26:D35"/>
    <mergeCell ref="G31:G35"/>
    <mergeCell ref="F31:F35"/>
    <mergeCell ref="E31:E35"/>
    <mergeCell ref="O27:O30"/>
    <mergeCell ref="N27:N30"/>
    <mergeCell ref="M27:M30"/>
    <mergeCell ref="L27:L30"/>
    <mergeCell ref="K27:K30"/>
    <mergeCell ref="J27:J30"/>
    <mergeCell ref="I27:I30"/>
    <mergeCell ref="H27:H30"/>
    <mergeCell ref="G27:G30"/>
    <mergeCell ref="F27:F30"/>
    <mergeCell ref="BJ31:BJ35"/>
    <mergeCell ref="AL31:AL35"/>
    <mergeCell ref="AK31:AK35"/>
    <mergeCell ref="AJ31:AJ35"/>
    <mergeCell ref="AI31:AI35"/>
    <mergeCell ref="AH31:AH35"/>
    <mergeCell ref="P31:P35"/>
    <mergeCell ref="Q31:Q35"/>
    <mergeCell ref="R31:R35"/>
    <mergeCell ref="S31:S35"/>
    <mergeCell ref="T31:T35"/>
    <mergeCell ref="U31:U35"/>
    <mergeCell ref="V31:V35"/>
    <mergeCell ref="W31:W35"/>
    <mergeCell ref="X31:X35"/>
    <mergeCell ref="Y31:Y35"/>
    <mergeCell ref="AK27:AK30"/>
    <mergeCell ref="AJ27:AJ30"/>
    <mergeCell ref="AI27:AI30"/>
    <mergeCell ref="AH27:AH30"/>
    <mergeCell ref="P27:P30"/>
    <mergeCell ref="Q27:Q30"/>
    <mergeCell ref="R27:R30"/>
    <mergeCell ref="S27:S30"/>
    <mergeCell ref="T27:T30"/>
    <mergeCell ref="U27:U30"/>
    <mergeCell ref="V27:V30"/>
    <mergeCell ref="W27:W30"/>
    <mergeCell ref="X27:X30"/>
    <mergeCell ref="Y27:Y30"/>
    <mergeCell ref="Z27:Z30"/>
    <mergeCell ref="AA27:AA30"/>
    <mergeCell ref="AB27:AB30"/>
    <mergeCell ref="AC27:AC30"/>
    <mergeCell ref="AD27:AD30"/>
    <mergeCell ref="AE27:AE30"/>
    <mergeCell ref="AF27:AF30"/>
    <mergeCell ref="AG27:AG30"/>
    <mergeCell ref="E27:E30"/>
    <mergeCell ref="BH31:BH35"/>
    <mergeCell ref="BI31:BI35"/>
    <mergeCell ref="O31:O35"/>
    <mergeCell ref="N31:N35"/>
    <mergeCell ref="M31:M35"/>
    <mergeCell ref="L31:L35"/>
    <mergeCell ref="K31:K35"/>
    <mergeCell ref="I31:I35"/>
    <mergeCell ref="H31:H35"/>
    <mergeCell ref="J31:J35"/>
    <mergeCell ref="AE31:AE35"/>
    <mergeCell ref="AF31:AF35"/>
    <mergeCell ref="AG31:AG35"/>
    <mergeCell ref="BF31:BF35"/>
    <mergeCell ref="BG31:BG35"/>
    <mergeCell ref="Z31:Z35"/>
    <mergeCell ref="AA31:AA35"/>
    <mergeCell ref="AB31:AB35"/>
    <mergeCell ref="AC31:AC35"/>
    <mergeCell ref="AD31:AD35"/>
    <mergeCell ref="BE31:BE35"/>
    <mergeCell ref="BD31:BD35"/>
    <mergeCell ref="AQ27:AQ30"/>
    <mergeCell ref="AP27:AP30"/>
    <mergeCell ref="AO27:AO30"/>
    <mergeCell ref="AN27:AN30"/>
    <mergeCell ref="AM27:AM30"/>
    <mergeCell ref="AL27:AL30"/>
    <mergeCell ref="BJ27:BJ30"/>
    <mergeCell ref="BD27:BD30"/>
    <mergeCell ref="BC27:BC30"/>
    <mergeCell ref="BB27:BB30"/>
    <mergeCell ref="BA27:BA30"/>
    <mergeCell ref="AZ27:AZ30"/>
    <mergeCell ref="AY27:AY30"/>
    <mergeCell ref="AX27:AX30"/>
    <mergeCell ref="AV27:AV30"/>
    <mergeCell ref="AW27:AW30"/>
    <mergeCell ref="AU27:AU30"/>
    <mergeCell ref="AT27:AT30"/>
    <mergeCell ref="AS27:AS30"/>
    <mergeCell ref="BD20:BD21"/>
    <mergeCell ref="AD20:AD21"/>
    <mergeCell ref="AE20:AE21"/>
    <mergeCell ref="AF20:AF21"/>
    <mergeCell ref="AG20:AG21"/>
    <mergeCell ref="AH20:AH21"/>
    <mergeCell ref="AI20:AI21"/>
    <mergeCell ref="AJ20:AJ21"/>
    <mergeCell ref="AK20:AK21"/>
    <mergeCell ref="AL20:AL21"/>
    <mergeCell ref="U20:U21"/>
    <mergeCell ref="V20:V21"/>
    <mergeCell ref="W20:W21"/>
    <mergeCell ref="X20:X21"/>
    <mergeCell ref="Y20:Y21"/>
    <mergeCell ref="Z20:Z21"/>
    <mergeCell ref="AA20:AA21"/>
    <mergeCell ref="AB20:AB21"/>
    <mergeCell ref="AC20:AC21"/>
    <mergeCell ref="B20:B22"/>
    <mergeCell ref="C20:C22"/>
    <mergeCell ref="D20:D22"/>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G44:G45"/>
    <mergeCell ref="F44:F45"/>
    <mergeCell ref="E44:E45"/>
    <mergeCell ref="D44:D45"/>
    <mergeCell ref="C44:C45"/>
    <mergeCell ref="B44:B45"/>
    <mergeCell ref="AL44:AL45"/>
    <mergeCell ref="BD44:BD45"/>
    <mergeCell ref="BJ44:BJ45"/>
    <mergeCell ref="O44:O45"/>
    <mergeCell ref="N44:N45"/>
    <mergeCell ref="M44:M45"/>
    <mergeCell ref="L44:L45"/>
    <mergeCell ref="I44:I45"/>
    <mergeCell ref="H44:H45"/>
    <mergeCell ref="AC44:AC45"/>
    <mergeCell ref="AD44:AD45"/>
    <mergeCell ref="AE44:AE45"/>
    <mergeCell ref="AF44:AF45"/>
    <mergeCell ref="AG44:AG45"/>
    <mergeCell ref="AH44:AH45"/>
    <mergeCell ref="AI44:AI45"/>
    <mergeCell ref="AJ44:AJ45"/>
    <mergeCell ref="AK44:AK45"/>
    <mergeCell ref="AL41:AL43"/>
    <mergeCell ref="BE41:BE42"/>
    <mergeCell ref="BF41:BF43"/>
    <mergeCell ref="BG41:BG43"/>
    <mergeCell ref="BH41:BH43"/>
    <mergeCell ref="BI41:BI43"/>
    <mergeCell ref="BD41:BD43"/>
    <mergeCell ref="BJ41:BJ43"/>
    <mergeCell ref="J44:J45"/>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1:AC43"/>
    <mergeCell ref="AD41:AD43"/>
    <mergeCell ref="AE41:AE43"/>
    <mergeCell ref="AF41:AF43"/>
    <mergeCell ref="AG41:AG43"/>
    <mergeCell ref="AH41:AH43"/>
    <mergeCell ref="AI41:AI43"/>
    <mergeCell ref="AJ41:AJ43"/>
    <mergeCell ref="AK41:AK43"/>
    <mergeCell ref="T41:T43"/>
    <mergeCell ref="U41:U43"/>
    <mergeCell ref="V41:V43"/>
    <mergeCell ref="W41:W43"/>
    <mergeCell ref="X41:X43"/>
    <mergeCell ref="Y41:Y43"/>
    <mergeCell ref="Z41:Z43"/>
    <mergeCell ref="AA41:AA43"/>
    <mergeCell ref="AB41:AB43"/>
    <mergeCell ref="B41:B43"/>
    <mergeCell ref="H41:H43"/>
    <mergeCell ref="M41:M43"/>
    <mergeCell ref="N41:N43"/>
    <mergeCell ref="O41:O43"/>
    <mergeCell ref="P41:P43"/>
    <mergeCell ref="Q41:Q43"/>
    <mergeCell ref="R41:R43"/>
    <mergeCell ref="S41:S43"/>
    <mergeCell ref="G41:G43"/>
    <mergeCell ref="I41:I43"/>
    <mergeCell ref="J41:J43"/>
    <mergeCell ref="K41:K43"/>
    <mergeCell ref="L41:L43"/>
    <mergeCell ref="F41:F43"/>
    <mergeCell ref="E41:E43"/>
    <mergeCell ref="D41:D43"/>
    <mergeCell ref="C41:C43"/>
    <mergeCell ref="T36:T37"/>
    <mergeCell ref="U36:U37"/>
    <mergeCell ref="V36:V37"/>
    <mergeCell ref="W36:W37"/>
    <mergeCell ref="X36:X37"/>
    <mergeCell ref="Y36:Y37"/>
    <mergeCell ref="BJ36:BJ37"/>
    <mergeCell ref="BD36:BD37"/>
    <mergeCell ref="AI36:AI37"/>
    <mergeCell ref="AJ36:AJ37"/>
    <mergeCell ref="AK36:AK37"/>
    <mergeCell ref="AL36:AL37"/>
    <mergeCell ref="AA36:AA37"/>
    <mergeCell ref="AB36:AB37"/>
    <mergeCell ref="AC36:AC37"/>
    <mergeCell ref="AD36:AD37"/>
    <mergeCell ref="AE36:AE37"/>
    <mergeCell ref="AF36:AF37"/>
    <mergeCell ref="AG36:AG37"/>
    <mergeCell ref="AH36:AH37"/>
    <mergeCell ref="Z36:Z37"/>
    <mergeCell ref="B16:B19"/>
    <mergeCell ref="C16:C19"/>
    <mergeCell ref="D16:D19"/>
    <mergeCell ref="E18:E19"/>
    <mergeCell ref="J36:J37"/>
    <mergeCell ref="K36:K37"/>
    <mergeCell ref="L36:L37"/>
    <mergeCell ref="P36:P37"/>
    <mergeCell ref="Q36:Q37"/>
    <mergeCell ref="N36:N37"/>
    <mergeCell ref="M36:M37"/>
    <mergeCell ref="I36:I37"/>
    <mergeCell ref="H36:H37"/>
    <mergeCell ref="G36:G37"/>
    <mergeCell ref="F36:F37"/>
    <mergeCell ref="E36:E37"/>
    <mergeCell ref="G16:G17"/>
    <mergeCell ref="J16:J17"/>
    <mergeCell ref="K16:K17"/>
    <mergeCell ref="L16:L17"/>
    <mergeCell ref="O36:O37"/>
    <mergeCell ref="O18:O19"/>
    <mergeCell ref="P18:P19"/>
    <mergeCell ref="Q18:Q19"/>
    <mergeCell ref="R36:R37"/>
    <mergeCell ref="S36:S37"/>
    <mergeCell ref="B10:B11"/>
    <mergeCell ref="F10:F11"/>
    <mergeCell ref="G10:G11"/>
    <mergeCell ref="H10:H11"/>
    <mergeCell ref="I10:I11"/>
    <mergeCell ref="E10:E11"/>
    <mergeCell ref="D10:D11"/>
    <mergeCell ref="C10:C11"/>
    <mergeCell ref="L10:L11"/>
    <mergeCell ref="K10:K11"/>
    <mergeCell ref="P10:P11"/>
    <mergeCell ref="Q10:Q11"/>
    <mergeCell ref="O10:O11"/>
    <mergeCell ref="M10:M11"/>
    <mergeCell ref="N10:N11"/>
    <mergeCell ref="F12:F13"/>
    <mergeCell ref="E12:E13"/>
    <mergeCell ref="D12:D13"/>
    <mergeCell ref="C12:C13"/>
    <mergeCell ref="B12:B13"/>
    <mergeCell ref="Q16:Q17"/>
    <mergeCell ref="R16:R17"/>
    <mergeCell ref="BJ10:BJ11"/>
    <mergeCell ref="AL10:AL11"/>
    <mergeCell ref="BC10:BC11"/>
    <mergeCell ref="BD10:BD11"/>
    <mergeCell ref="AJ10:AJ11"/>
    <mergeCell ref="AK10:AK11"/>
    <mergeCell ref="AG10:AG11"/>
    <mergeCell ref="AH10:AH11"/>
    <mergeCell ref="AI10:AI11"/>
    <mergeCell ref="R10:R11"/>
    <mergeCell ref="S10:S11"/>
    <mergeCell ref="T10:T11"/>
    <mergeCell ref="BC8:BC9"/>
    <mergeCell ref="AG8:AG9"/>
    <mergeCell ref="AH8:AH9"/>
    <mergeCell ref="AD8:AD9"/>
    <mergeCell ref="AE8:AE9"/>
    <mergeCell ref="Y10:Y11"/>
    <mergeCell ref="Z10:Z11"/>
    <mergeCell ref="AA10:AA11"/>
    <mergeCell ref="AB10:AB11"/>
    <mergeCell ref="AC10:AC11"/>
    <mergeCell ref="AD10:AD11"/>
    <mergeCell ref="AE10:AE11"/>
    <mergeCell ref="U10:U11"/>
    <mergeCell ref="V10:V11"/>
    <mergeCell ref="AF8:AF9"/>
    <mergeCell ref="U8:U9"/>
    <mergeCell ref="V8:V9"/>
    <mergeCell ref="W8:W9"/>
    <mergeCell ref="X8:X9"/>
    <mergeCell ref="Y8:Y9"/>
    <mergeCell ref="Z8:Z9"/>
    <mergeCell ref="B1:BJ1"/>
    <mergeCell ref="B2:BJ2"/>
    <mergeCell ref="B3:BJ3"/>
    <mergeCell ref="H8:H9"/>
    <mergeCell ref="BE8:BE9"/>
    <mergeCell ref="BF8:BF9"/>
    <mergeCell ref="BG8:BG9"/>
    <mergeCell ref="AI8:AI9"/>
    <mergeCell ref="AJ8:AJ9"/>
    <mergeCell ref="AK8:AK9"/>
    <mergeCell ref="AL8:AL9"/>
    <mergeCell ref="BJ8:BJ9"/>
    <mergeCell ref="BH8:BH9"/>
    <mergeCell ref="BI8:BI9"/>
    <mergeCell ref="B4:BJ4"/>
    <mergeCell ref="B5:M6"/>
    <mergeCell ref="N5:AL6"/>
    <mergeCell ref="AM5:AX5"/>
    <mergeCell ref="AY5:BD5"/>
    <mergeCell ref="AM6:AM7"/>
    <mergeCell ref="AN6:AN7"/>
    <mergeCell ref="AP6:AP7"/>
    <mergeCell ref="AQ6:AX6"/>
    <mergeCell ref="BJ6:BJ7"/>
    <mergeCell ref="BE6:BE7"/>
    <mergeCell ref="BF6:BF7"/>
    <mergeCell ref="BE5:BI5"/>
    <mergeCell ref="AY6:AY7"/>
    <mergeCell ref="AZ6:AZ7"/>
    <mergeCell ref="BA6:BA7"/>
    <mergeCell ref="BB6:BB7"/>
    <mergeCell ref="BC6:BC7"/>
    <mergeCell ref="BD6:BD7"/>
    <mergeCell ref="BI6:BI7"/>
    <mergeCell ref="BG6:BG7"/>
    <mergeCell ref="BH6:BH7"/>
    <mergeCell ref="B8:B9"/>
    <mergeCell ref="C8:C9"/>
    <mergeCell ref="D8:D9"/>
    <mergeCell ref="E8:E9"/>
    <mergeCell ref="F8:F9"/>
    <mergeCell ref="I8:I9"/>
    <mergeCell ref="J8:J9"/>
    <mergeCell ref="K8:K9"/>
    <mergeCell ref="G8:G9"/>
    <mergeCell ref="L8:L9"/>
    <mergeCell ref="BD8:BD9"/>
    <mergeCell ref="AO6:AO7"/>
    <mergeCell ref="M8:M9"/>
    <mergeCell ref="N8:N9"/>
    <mergeCell ref="O8:O9"/>
    <mergeCell ref="AD12:AD13"/>
    <mergeCell ref="AE12:AE13"/>
    <mergeCell ref="AF12:AF13"/>
    <mergeCell ref="AG12:AG13"/>
    <mergeCell ref="P12:P13"/>
    <mergeCell ref="Q12:Q13"/>
    <mergeCell ref="R12:R13"/>
    <mergeCell ref="S12:S13"/>
    <mergeCell ref="T12:T13"/>
    <mergeCell ref="U12:U13"/>
    <mergeCell ref="V12:V13"/>
    <mergeCell ref="W12:W13"/>
    <mergeCell ref="X12:X13"/>
    <mergeCell ref="AH12:AH13"/>
    <mergeCell ref="BD12:BD13"/>
    <mergeCell ref="AF10:AF11"/>
    <mergeCell ref="W10:W11"/>
    <mergeCell ref="X10:X11"/>
    <mergeCell ref="M12:M13"/>
    <mergeCell ref="I12:I13"/>
    <mergeCell ref="G12:G13"/>
    <mergeCell ref="H12:H13"/>
    <mergeCell ref="AF16:AF17"/>
    <mergeCell ref="BJ12:BJ13"/>
    <mergeCell ref="AL12:AL13"/>
    <mergeCell ref="AK12:AK13"/>
    <mergeCell ref="AJ12:AJ13"/>
    <mergeCell ref="AI12:AI13"/>
    <mergeCell ref="O12:O13"/>
    <mergeCell ref="N12:N13"/>
    <mergeCell ref="BE12:BE13"/>
    <mergeCell ref="BF12:BF13"/>
    <mergeCell ref="BG12:BG13"/>
    <mergeCell ref="BH12:BH13"/>
    <mergeCell ref="BI12:BI13"/>
    <mergeCell ref="Y12:Y13"/>
    <mergeCell ref="Z12:Z13"/>
    <mergeCell ref="AA12:AA13"/>
    <mergeCell ref="AB12:AB13"/>
    <mergeCell ref="AC12:AC13"/>
    <mergeCell ref="AL16:AL17"/>
    <mergeCell ref="AK16:AK17"/>
    <mergeCell ref="AJ16:AJ17"/>
    <mergeCell ref="AI16:AI17"/>
    <mergeCell ref="F16:F17"/>
    <mergeCell ref="E16:E17"/>
    <mergeCell ref="O16:O17"/>
    <mergeCell ref="N16:N17"/>
    <mergeCell ref="M16:M17"/>
    <mergeCell ref="W16:W17"/>
    <mergeCell ref="X16:X17"/>
    <mergeCell ref="Y16:Y17"/>
    <mergeCell ref="Z16:Z17"/>
    <mergeCell ref="AA16:AA17"/>
    <mergeCell ref="AB16:AB17"/>
    <mergeCell ref="AC16:AC17"/>
    <mergeCell ref="AD16:AD17"/>
    <mergeCell ref="AE16:AE17"/>
    <mergeCell ref="I16:I17"/>
    <mergeCell ref="H16:H17"/>
    <mergeCell ref="P16:P17"/>
    <mergeCell ref="S16:S17"/>
    <mergeCell ref="T16:T17"/>
    <mergeCell ref="U16:U17"/>
    <mergeCell ref="V18:V19"/>
    <mergeCell ref="W18:W19"/>
    <mergeCell ref="G18:G19"/>
    <mergeCell ref="H18:H19"/>
    <mergeCell ref="J18:J19"/>
    <mergeCell ref="K18:K19"/>
    <mergeCell ref="I18:I19"/>
    <mergeCell ref="AG16:AG17"/>
    <mergeCell ref="AH16:AH17"/>
    <mergeCell ref="V16:V17"/>
    <mergeCell ref="F18:F19"/>
    <mergeCell ref="L18:L19"/>
    <mergeCell ref="M18:M19"/>
    <mergeCell ref="N18:N19"/>
    <mergeCell ref="AL18:AL19"/>
    <mergeCell ref="BJ18:BJ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R18:R19"/>
    <mergeCell ref="S18:S19"/>
    <mergeCell ref="T18:T19"/>
    <mergeCell ref="U18:U19"/>
    <mergeCell ref="BE16:BE17"/>
    <mergeCell ref="BF16:BF17"/>
    <mergeCell ref="BG16:BG17"/>
    <mergeCell ref="BH16:BH17"/>
    <mergeCell ref="BI16:BI17"/>
    <mergeCell ref="BJ16:BJ17"/>
    <mergeCell ref="BD18:BD19"/>
    <mergeCell ref="BE18:BE19"/>
    <mergeCell ref="BF18:BF19"/>
    <mergeCell ref="BG18:BG19"/>
    <mergeCell ref="BH18:BH19"/>
    <mergeCell ref="BI18:BI19"/>
    <mergeCell ref="BD16:BD17"/>
    <mergeCell ref="F38:F40"/>
    <mergeCell ref="G38:G40"/>
    <mergeCell ref="H38:H40"/>
    <mergeCell ref="I38:I40"/>
    <mergeCell ref="E38:E40"/>
    <mergeCell ref="D36:D40"/>
    <mergeCell ref="C36:C40"/>
    <mergeCell ref="B36:B40"/>
    <mergeCell ref="J38:J40"/>
    <mergeCell ref="K38:K40"/>
    <mergeCell ref="L38:L40"/>
    <mergeCell ref="M38:M40"/>
    <mergeCell ref="N38:N40"/>
    <mergeCell ref="O38:O40"/>
    <mergeCell ref="P38:P40"/>
    <mergeCell ref="Q38:Q40"/>
    <mergeCell ref="R38:R40"/>
    <mergeCell ref="S38:S40"/>
    <mergeCell ref="T38:T40"/>
    <mergeCell ref="U38:U40"/>
    <mergeCell ref="V38:V40"/>
    <mergeCell ref="W38:W40"/>
    <mergeCell ref="X38:X40"/>
    <mergeCell ref="Y38:Y40"/>
    <mergeCell ref="Z38:Z40"/>
    <mergeCell ref="AA38:AA40"/>
    <mergeCell ref="AB38:AB40"/>
    <mergeCell ref="BJ38:BJ40"/>
    <mergeCell ref="AL38:AL40"/>
    <mergeCell ref="BD38:BD40"/>
    <mergeCell ref="BE38:BE40"/>
    <mergeCell ref="BF38:BF40"/>
    <mergeCell ref="BG38:BG40"/>
    <mergeCell ref="BH38:BH40"/>
    <mergeCell ref="BI38:BI40"/>
    <mergeCell ref="AC38:AC40"/>
    <mergeCell ref="AD38:AD40"/>
    <mergeCell ref="AE38:AE40"/>
    <mergeCell ref="AF38:AF40"/>
    <mergeCell ref="AG38:AG40"/>
    <mergeCell ref="AH38:AH40"/>
    <mergeCell ref="AI38:AI40"/>
    <mergeCell ref="AJ38:AJ40"/>
    <mergeCell ref="AK38:AK40"/>
  </mergeCells>
  <phoneticPr fontId="26" type="noConversion"/>
  <conditionalFormatting sqref="AJ8:AJ9 AJ12 AJ15:AJ16 AJ18 AJ36 AJ41 AJ44 AJ38:AJ39 AJ46:AJ247">
    <cfRule type="cellIs" dxfId="189" priority="189" operator="equal">
      <formula>"Moderado"</formula>
    </cfRule>
    <cfRule type="cellIs" dxfId="188" priority="190" operator="equal">
      <formula>"Catastrófico"</formula>
    </cfRule>
    <cfRule type="cellIs" dxfId="187" priority="191" operator="equal">
      <formula>"Mayor"</formula>
    </cfRule>
  </conditionalFormatting>
  <conditionalFormatting sqref="N8:N10 N12 N15:N16 N18 N36 N41 N44 N38:N39 N46:N247">
    <cfRule type="cellIs" dxfId="186" priority="184" operator="equal">
      <formula>"Muy Alta"</formula>
    </cfRule>
    <cfRule type="cellIs" dxfId="185" priority="185" operator="equal">
      <formula>"Alta"</formula>
    </cfRule>
    <cfRule type="cellIs" dxfId="184" priority="186" operator="equal">
      <formula>"Media"</formula>
    </cfRule>
    <cfRule type="cellIs" dxfId="183" priority="187" operator="equal">
      <formula>"Baja"</formula>
    </cfRule>
    <cfRule type="cellIs" dxfId="182" priority="188" operator="equal">
      <formula>"Muy baja"</formula>
    </cfRule>
  </conditionalFormatting>
  <conditionalFormatting sqref="AL8 AL10 AL12 AL15:AL16 AL18 AL36 AL41 AL44 AL38:AL39 AL46:AL247 AM36:AM247 BC36:BC247">
    <cfRule type="cellIs" dxfId="181" priority="132" operator="equal">
      <formula>"Extrema"</formula>
    </cfRule>
    <cfRule type="cellIs" dxfId="180" priority="133" operator="equal">
      <formula>"Alta"</formula>
    </cfRule>
    <cfRule type="cellIs" dxfId="179" priority="134" operator="equal">
      <formula>"Moderada"</formula>
    </cfRule>
    <cfRule type="cellIs" dxfId="178" priority="135" operator="equal">
      <formula>"Baja"</formula>
    </cfRule>
  </conditionalFormatting>
  <conditionalFormatting sqref="BC8 BC12:BC13 BC15:BC19">
    <cfRule type="cellIs" dxfId="177" priority="124" operator="equal">
      <formula>"Extrema"</formula>
    </cfRule>
    <cfRule type="cellIs" dxfId="176" priority="125" operator="equal">
      <formula>"Alta"</formula>
    </cfRule>
    <cfRule type="cellIs" dxfId="175" priority="126" operator="equal">
      <formula>"Moderada"</formula>
    </cfRule>
    <cfRule type="cellIs" dxfId="174" priority="127" operator="equal">
      <formula>"Baja"</formula>
    </cfRule>
  </conditionalFormatting>
  <conditionalFormatting sqref="AM8:AM9">
    <cfRule type="cellIs" dxfId="173" priority="120" operator="equal">
      <formula>"Extrema"</formula>
    </cfRule>
    <cfRule type="cellIs" dxfId="172" priority="121" operator="equal">
      <formula>"Alta"</formula>
    </cfRule>
    <cfRule type="cellIs" dxfId="171" priority="122" operator="equal">
      <formula>"Moderada"</formula>
    </cfRule>
    <cfRule type="cellIs" dxfId="170" priority="123" operator="equal">
      <formula>"Baja"</formula>
    </cfRule>
  </conditionalFormatting>
  <conditionalFormatting sqref="AJ10:AJ11">
    <cfRule type="cellIs" dxfId="169" priority="113" operator="equal">
      <formula>"Moderado"</formula>
    </cfRule>
    <cfRule type="cellIs" dxfId="168" priority="114" operator="equal">
      <formula>"Catastrófico"</formula>
    </cfRule>
    <cfRule type="cellIs" dxfId="167" priority="115" operator="equal">
      <formula>"Mayor"</formula>
    </cfRule>
  </conditionalFormatting>
  <conditionalFormatting sqref="BC10">
    <cfRule type="cellIs" dxfId="166" priority="105" operator="equal">
      <formula>"Extrema"</formula>
    </cfRule>
    <cfRule type="cellIs" dxfId="165" priority="106" operator="equal">
      <formula>"Alta"</formula>
    </cfRule>
    <cfRule type="cellIs" dxfId="164" priority="107" operator="equal">
      <formula>"Moderada"</formula>
    </cfRule>
    <cfRule type="cellIs" dxfId="163" priority="108" operator="equal">
      <formula>"Baja"</formula>
    </cfRule>
  </conditionalFormatting>
  <conditionalFormatting sqref="AM10:AM11">
    <cfRule type="cellIs" dxfId="162" priority="101" operator="equal">
      <formula>"Extrema"</formula>
    </cfRule>
    <cfRule type="cellIs" dxfId="161" priority="102" operator="equal">
      <formula>"Alta"</formula>
    </cfRule>
    <cfRule type="cellIs" dxfId="160" priority="103" operator="equal">
      <formula>"Moderada"</formula>
    </cfRule>
    <cfRule type="cellIs" dxfId="159" priority="104" operator="equal">
      <formula>"Baja"</formula>
    </cfRule>
  </conditionalFormatting>
  <conditionalFormatting sqref="AM12:AM13 AM15:AM16">
    <cfRule type="cellIs" dxfId="158" priority="97" operator="equal">
      <formula>"Extrema"</formula>
    </cfRule>
    <cfRule type="cellIs" dxfId="157" priority="98" operator="equal">
      <formula>"Alta"</formula>
    </cfRule>
    <cfRule type="cellIs" dxfId="156" priority="99" operator="equal">
      <formula>"Moderada"</formula>
    </cfRule>
    <cfRule type="cellIs" dxfId="155" priority="100" operator="equal">
      <formula>"Baja"</formula>
    </cfRule>
  </conditionalFormatting>
  <conditionalFormatting sqref="AM17:AM19">
    <cfRule type="cellIs" dxfId="154" priority="93" operator="equal">
      <formula>"Extrema"</formula>
    </cfRule>
    <cfRule type="cellIs" dxfId="153" priority="94" operator="equal">
      <formula>"Alta"</formula>
    </cfRule>
    <cfRule type="cellIs" dxfId="152" priority="95" operator="equal">
      <formula>"Moderada"</formula>
    </cfRule>
    <cfRule type="cellIs" dxfId="151" priority="96" operator="equal">
      <formula>"Baja"</formula>
    </cfRule>
  </conditionalFormatting>
  <conditionalFormatting sqref="AJ20 AJ22 AJ31 AJ26:AJ27">
    <cfRule type="cellIs" dxfId="150" priority="90" operator="equal">
      <formula>"Moderado"</formula>
    </cfRule>
    <cfRule type="cellIs" dxfId="149" priority="91" operator="equal">
      <formula>"Catastrófico"</formula>
    </cfRule>
    <cfRule type="cellIs" dxfId="148" priority="92" operator="equal">
      <formula>"Mayor"</formula>
    </cfRule>
  </conditionalFormatting>
  <conditionalFormatting sqref="N20 N22 N31 N26:N27">
    <cfRule type="cellIs" dxfId="147" priority="85" operator="equal">
      <formula>"Muy Alta"</formula>
    </cfRule>
    <cfRule type="cellIs" dxfId="146" priority="86" operator="equal">
      <formula>"Alta"</formula>
    </cfRule>
    <cfRule type="cellIs" dxfId="145" priority="87" operator="equal">
      <formula>"Media"</formula>
    </cfRule>
    <cfRule type="cellIs" dxfId="144" priority="88" operator="equal">
      <formula>"Baja"</formula>
    </cfRule>
    <cfRule type="cellIs" dxfId="143" priority="89" operator="equal">
      <formula>"Muy baja"</formula>
    </cfRule>
  </conditionalFormatting>
  <conditionalFormatting sqref="AL20 AL22 AL31 AL26:AL27">
    <cfRule type="cellIs" dxfId="142" priority="81" operator="equal">
      <formula>"Extrema"</formula>
    </cfRule>
    <cfRule type="cellIs" dxfId="141" priority="82" operator="equal">
      <formula>"Alta"</formula>
    </cfRule>
    <cfRule type="cellIs" dxfId="140" priority="83" operator="equal">
      <formula>"Moderada"</formula>
    </cfRule>
    <cfRule type="cellIs" dxfId="139" priority="84" operator="equal">
      <formula>"Baja"</formula>
    </cfRule>
  </conditionalFormatting>
  <conditionalFormatting sqref="BC20:BC22 BC31:BC35 BC26:BC27">
    <cfRule type="cellIs" dxfId="138" priority="77" operator="equal">
      <formula>"Extrema"</formula>
    </cfRule>
    <cfRule type="cellIs" dxfId="137" priority="78" operator="equal">
      <formula>"Alta"</formula>
    </cfRule>
    <cfRule type="cellIs" dxfId="136" priority="79" operator="equal">
      <formula>"Moderada"</formula>
    </cfRule>
    <cfRule type="cellIs" dxfId="135" priority="80" operator="equal">
      <formula>"Baja"</formula>
    </cfRule>
  </conditionalFormatting>
  <conditionalFormatting sqref="AM20:AM22 AM31:AM35 AM26:AM27">
    <cfRule type="cellIs" dxfId="134" priority="73" operator="equal">
      <formula>"Extrema"</formula>
    </cfRule>
    <cfRule type="cellIs" dxfId="133" priority="74" operator="equal">
      <formula>"Alta"</formula>
    </cfRule>
    <cfRule type="cellIs" dxfId="132" priority="75" operator="equal">
      <formula>"Moderada"</formula>
    </cfRule>
    <cfRule type="cellIs" dxfId="131" priority="76" operator="equal">
      <formula>"Baja"</formula>
    </cfRule>
  </conditionalFormatting>
  <conditionalFormatting sqref="AJ14">
    <cfRule type="cellIs" dxfId="130" priority="58" operator="equal">
      <formula>"Moderado"</formula>
    </cfRule>
    <cfRule type="cellIs" dxfId="129" priority="59" operator="equal">
      <formula>"Catastrófico"</formula>
    </cfRule>
    <cfRule type="cellIs" dxfId="128" priority="60" operator="equal">
      <formula>"Mayor"</formula>
    </cfRule>
  </conditionalFormatting>
  <conditionalFormatting sqref="N14">
    <cfRule type="cellIs" dxfId="127" priority="53" operator="equal">
      <formula>"Muy Alta"</formula>
    </cfRule>
    <cfRule type="cellIs" dxfId="126" priority="54" operator="equal">
      <formula>"Alta"</formula>
    </cfRule>
    <cfRule type="cellIs" dxfId="125" priority="55" operator="equal">
      <formula>"Media"</formula>
    </cfRule>
    <cfRule type="cellIs" dxfId="124" priority="56" operator="equal">
      <formula>"Baja"</formula>
    </cfRule>
    <cfRule type="cellIs" dxfId="123" priority="57" operator="equal">
      <formula>"Muy baja"</formula>
    </cfRule>
  </conditionalFormatting>
  <conditionalFormatting sqref="AL14:AM14 BC14">
    <cfRule type="cellIs" dxfId="122" priority="49" operator="equal">
      <formula>"Extrema"</formula>
    </cfRule>
    <cfRule type="cellIs" dxfId="121" priority="50" operator="equal">
      <formula>"Alta"</formula>
    </cfRule>
    <cfRule type="cellIs" dxfId="120" priority="51" operator="equal">
      <formula>"Moderada"</formula>
    </cfRule>
    <cfRule type="cellIs" dxfId="119" priority="52" operator="equal">
      <formula>"Baja"</formula>
    </cfRule>
  </conditionalFormatting>
  <conditionalFormatting sqref="AJ23">
    <cfRule type="cellIs" dxfId="118" priority="34" operator="equal">
      <formula>"Moderado"</formula>
    </cfRule>
    <cfRule type="cellIs" dxfId="117" priority="35" operator="equal">
      <formula>"Catastrófico"</formula>
    </cfRule>
    <cfRule type="cellIs" dxfId="116" priority="36" operator="equal">
      <formula>"Mayor"</formula>
    </cfRule>
  </conditionalFormatting>
  <conditionalFormatting sqref="N23">
    <cfRule type="cellIs" dxfId="115" priority="29" operator="equal">
      <formula>"Muy Alta"</formula>
    </cfRule>
    <cfRule type="cellIs" dxfId="114" priority="30" operator="equal">
      <formula>"Alta"</formula>
    </cfRule>
    <cfRule type="cellIs" dxfId="113" priority="31" operator="equal">
      <formula>"Media"</formula>
    </cfRule>
    <cfRule type="cellIs" dxfId="112" priority="32" operator="equal">
      <formula>"Baja"</formula>
    </cfRule>
    <cfRule type="cellIs" dxfId="111" priority="33" operator="equal">
      <formula>"Muy baja"</formula>
    </cfRule>
  </conditionalFormatting>
  <conditionalFormatting sqref="AL23:AM23 BC23">
    <cfRule type="cellIs" dxfId="110" priority="25" operator="equal">
      <formula>"Extrema"</formula>
    </cfRule>
    <cfRule type="cellIs" dxfId="109" priority="26" operator="equal">
      <formula>"Alta"</formula>
    </cfRule>
    <cfRule type="cellIs" dxfId="108" priority="27" operator="equal">
      <formula>"Moderada"</formula>
    </cfRule>
    <cfRule type="cellIs" dxfId="107" priority="28" operator="equal">
      <formula>"Baja"</formula>
    </cfRule>
  </conditionalFormatting>
  <conditionalFormatting sqref="AJ24">
    <cfRule type="cellIs" dxfId="106" priority="10" operator="equal">
      <formula>"Moderado"</formula>
    </cfRule>
    <cfRule type="cellIs" dxfId="105" priority="11" operator="equal">
      <formula>"Catastrófico"</formula>
    </cfRule>
    <cfRule type="cellIs" dxfId="104" priority="12" operator="equal">
      <formula>"Mayor"</formula>
    </cfRule>
  </conditionalFormatting>
  <conditionalFormatting sqref="N24">
    <cfRule type="cellIs" dxfId="103" priority="5" operator="equal">
      <formula>"Muy Alta"</formula>
    </cfRule>
    <cfRule type="cellIs" dxfId="102" priority="6" operator="equal">
      <formula>"Alta"</formula>
    </cfRule>
    <cfRule type="cellIs" dxfId="101" priority="7" operator="equal">
      <formula>"Media"</formula>
    </cfRule>
    <cfRule type="cellIs" dxfId="100" priority="8" operator="equal">
      <formula>"Baja"</formula>
    </cfRule>
    <cfRule type="cellIs" dxfId="99" priority="9" operator="equal">
      <formula>"Muy baja"</formula>
    </cfRule>
  </conditionalFormatting>
  <conditionalFormatting sqref="AL24 AM24:AM25 BC24:BC25">
    <cfRule type="cellIs" dxfId="98" priority="1" operator="equal">
      <formula>"Extrema"</formula>
    </cfRule>
    <cfRule type="cellIs" dxfId="97" priority="2" operator="equal">
      <formula>"Alta"</formula>
    </cfRule>
    <cfRule type="cellIs" dxfId="96" priority="3" operator="equal">
      <formula>"Moderada"</formula>
    </cfRule>
    <cfRule type="cellIs" dxfId="95" priority="4" operator="equal">
      <formula>"Baja"</formula>
    </cfRule>
  </conditionalFormatting>
  <dataValidations count="5">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I7:AJ7" xr:uid="{00000000-0002-0000-0100-000000000000}"/>
    <dataValidation type="list" allowBlank="1" showInputMessage="1" showErrorMessage="1" sqref="P8 P10 Q8:AA10 AB8:AH11 P12 AF16:AH16 P15:P18 AF18:AH19 P47:AH247 P41:AH41 P44 Q44:AH45 P26:AG36 Q16:AE19 AH20 P38:AH39 AH31 AH36 P14:AH14 Q12:AH13 Q15:AH15 P20:AG22 AH22 AH26:AH27 P46:AH46 P23:AH23 T24:AH25 P24:S24" xr:uid="{00000000-0002-0000-0100-000001000000}">
      <formula1>"Si, No"</formula1>
    </dataValidation>
    <dataValidation allowBlank="1" showInputMessage="1" showErrorMessage="1" prompt="Manual: Controles ejecutados por personas_x000a__x000a_Automático: Son ejecutados por un sistema" sqref="AS7" xr:uid="{B166637A-E119-4784-BCB4-FA1F162425FB}"/>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Q7" xr:uid="{B0A8D212-E3B1-4298-A682-B859B140DBE6}"/>
    <dataValidation allowBlank="1" showInputMessage="1" showErrorMessage="1" prompt="_x000a__x000a_" sqref="AK7" xr:uid="{00000000-0002-0000-0100-000004000000}"/>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A5E68E64-E37F-4B7F-AC5B-6362CBCF20F2}">
          <x14:formula1>
            <xm:f>'No Eliminar'!$R$3:$R$117</xm:f>
          </x14:formula1>
          <xm:sqref>F8 F10 F12 F36 F18 F47:F247 F41 F44 F20 F14:F16 F31 F46 F22:F24 F26:F27</xm:sqref>
        </x14:dataValidation>
        <x14:dataValidation type="list" allowBlank="1" showInputMessage="1" showErrorMessage="1" xr:uid="{9C3005BA-EA5C-4C3F-90DD-A6F91693D0AA}">
          <x14:formula1>
            <xm:f>'No Eliminar'!$G$14:$G$16</xm:f>
          </x14:formula1>
          <xm:sqref>E8 E10 E12 E38:E39 E18 E47:E247 E41 E44 E20 E14:E16 E31 E36 E46 E22:E24 E26:E27</xm:sqref>
        </x14:dataValidation>
        <x14:dataValidation type="list" allowBlank="1" showInputMessage="1" showErrorMessage="1" xr:uid="{3DDEC214-7F7E-4EA3-BCFB-DA8968FDFA14}">
          <x14:formula1>
            <xm:f>'No Eliminar'!$B$3:$B$18</xm:f>
          </x14:formula1>
          <xm:sqref>B8 B10 B12 B36 B41 B44 B47:B247 B20 B14:B16 B46 B23:B24 B26</xm:sqref>
        </x14:dataValidation>
        <x14:dataValidation type="list" allowBlank="1" showInputMessage="1" showErrorMessage="1" xr:uid="{DF066845-2F20-4A97-A761-21C165B47FDE}">
          <x14:formula1>
            <xm:f>'No Eliminar'!$V$9:$V$15</xm:f>
          </x14:formula1>
          <xm:sqref>I8 I10 I12 I38:I39 I18 I47:I247 I41 I44 I20 I14:I16 I31 I36 I46 I22:I24 I26:I27</xm:sqref>
        </x14:dataValidation>
        <x14:dataValidation type="list" allowBlank="1" showInputMessage="1" showErrorMessage="1" xr:uid="{49BB03DF-B3D0-42C6-80FB-DD4DB19467AF}">
          <x14:formula1>
            <xm:f>'No Eliminar'!$V$3:$V$7</xm:f>
          </x14:formula1>
          <xm:sqref>L8 L10 L41 L18 L44 L20 L47:L247 L12:L16 L31 L36 L38:L39 L46 L22:L24 L26:L27</xm:sqref>
        </x14:dataValidation>
        <x14:dataValidation type="list" allowBlank="1" showInputMessage="1" showErrorMessage="1" xr:uid="{BDE39206-5B2A-490B-8D92-40BBE75EA360}">
          <x14:formula1>
            <xm:f>'No Eliminar'!$B$30:$B$34</xm:f>
          </x14:formula1>
          <xm:sqref>M8:M10 M12 M38:M39 M18 M47:M247 M41 M44 M20 M14:M16 M31 M36 M46 M22:M24 M26:M27</xm:sqref>
        </x14:dataValidation>
        <x14:dataValidation type="list" allowBlank="1" showInputMessage="1" showErrorMessage="1" xr:uid="{5430F344-FCB9-4E83-9523-7BF8162D4579}">
          <x14:formula1>
            <xm:f>'No Eliminar'!$K$3:$K$6</xm:f>
          </x14:formula1>
          <xm:sqref>BD8 BD10 BD12 BD38 BD47:BD247 BD18 BD41 BD44 BD20 BD14:BD16 BD31 BD36 BD46 BD22:BD24 BD26:BD27</xm:sqref>
        </x14:dataValidation>
        <x14:dataValidation type="list" allowBlank="1" showInputMessage="1" showErrorMessage="1" xr:uid="{42152B31-BD27-48EF-A9BB-19066B390AA1}">
          <x14:formula1>
            <xm:f>'No Eliminar'!$D$26:$D$27</xm:f>
          </x14:formula1>
          <xm:sqref>AX8:AX19 AX22:AX27 AX31:AX247</xm:sqref>
        </x14:dataValidation>
        <x14:dataValidation type="list" allowBlank="1" showInputMessage="1" showErrorMessage="1" xr:uid="{F6D02DC2-E378-45AF-9005-AB2E293CE840}">
          <x14:formula1>
            <xm:f>'No Eliminar'!$D$24:$D$25</xm:f>
          </x14:formula1>
          <xm:sqref>AW8:AW19 AW22:AW247</xm:sqref>
        </x14:dataValidation>
        <x14:dataValidation type="list" allowBlank="1" showInputMessage="1" showErrorMessage="1" xr:uid="{2C50290F-574B-449F-B0CA-D22B4E11BB92}">
          <x14:formula1>
            <xm:f>'No Eliminar'!$D$22:$D$23</xm:f>
          </x14:formula1>
          <xm:sqref>AV8:AV19 AV22:AV247</xm:sqref>
        </x14:dataValidation>
        <x14:dataValidation type="list" allowBlank="1" showInputMessage="1" showErrorMessage="1" xr:uid="{CECE3912-5F8E-4C57-9190-D0AF3A6CD8A4}">
          <x14:formula1>
            <xm:f>'No Eliminar'!$L$8:$L$15</xm:f>
          </x14:formula1>
          <xm:sqref>AM8:AM27 AM31:AM247</xm:sqref>
        </x14:dataValidation>
        <x14:dataValidation type="list" allowBlank="1" showInputMessage="1" showErrorMessage="1" xr:uid="{BDC71FA4-5333-48DC-9AC7-318A8BA38BF8}">
          <x14:formula1>
            <xm:f>'No Eliminar'!$M$3:$M$4</xm:f>
          </x14:formula1>
          <xm:sqref>AS8:AS27 AS31:AS247</xm:sqref>
        </x14:dataValidation>
        <x14:dataValidation type="list" allowBlank="1" showInputMessage="1" showErrorMessage="1" xr:uid="{6C1D4F1B-C120-474D-80C5-CF6C7969098C}">
          <x14:formula1>
            <xm:f>'No Eliminar'!$L$3:$L$5</xm:f>
          </x14:formula1>
          <xm:sqref>AQ8:AQ27 AQ31:AQ247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9C4A5-16FF-4353-88D8-2E8C3E0F68C1}">
  <sheetPr>
    <tabColor rgb="FFFF0000"/>
  </sheetPr>
  <dimension ref="A1:BJ46"/>
  <sheetViews>
    <sheetView showGridLines="0" zoomScale="70" zoomScaleNormal="70" workbookViewId="0">
      <selection activeCell="BE46" sqref="BE46"/>
    </sheetView>
  </sheetViews>
  <sheetFormatPr baseColWidth="10" defaultColWidth="11.42578125" defaultRowHeight="16.5" x14ac:dyDescent="0.3"/>
  <cols>
    <col min="1" max="1" width="11.42578125" style="734"/>
    <col min="2" max="4" width="16.28515625" style="734" customWidth="1"/>
    <col min="5" max="5" width="25.28515625" style="734" customWidth="1"/>
    <col min="6" max="6" width="9" style="734" customWidth="1"/>
    <col min="7" max="7" width="42.5703125" style="49" customWidth="1"/>
    <col min="8" max="8" width="5" style="49" bestFit="1" customWidth="1"/>
    <col min="9" max="9" width="29.42578125" style="49" customWidth="1"/>
    <col min="10" max="10" width="30.42578125" style="734" customWidth="1"/>
    <col min="11" max="11" width="36" style="734" customWidth="1"/>
    <col min="12" max="12" width="36" style="49" customWidth="1"/>
    <col min="13" max="13" width="20.140625" style="49" bestFit="1" customWidth="1"/>
    <col min="14" max="14" width="22.28515625" style="49" bestFit="1" customWidth="1"/>
    <col min="15" max="15" width="7.7109375" style="714" customWidth="1"/>
    <col min="16" max="16" width="16.140625" style="49" customWidth="1"/>
    <col min="17" max="17" width="17" style="49" customWidth="1"/>
    <col min="18" max="18" width="15.5703125" style="49" customWidth="1"/>
    <col min="19" max="19" width="17.28515625" style="49" customWidth="1"/>
    <col min="20" max="20" width="14.42578125" style="49" customWidth="1"/>
    <col min="21" max="21" width="13.28515625" style="49" customWidth="1"/>
    <col min="22" max="22" width="15" style="49" customWidth="1"/>
    <col min="23" max="23" width="18.42578125" style="49" customWidth="1"/>
    <col min="24" max="24" width="13.7109375" style="49" customWidth="1"/>
    <col min="25" max="25" width="15.140625" style="49" customWidth="1"/>
    <col min="26" max="26" width="14.85546875" style="49" customWidth="1"/>
    <col min="27" max="27" width="11.5703125" style="49" customWidth="1"/>
    <col min="28" max="28" width="13" style="49" customWidth="1"/>
    <col min="29" max="29" width="13.28515625" style="49" customWidth="1"/>
    <col min="30" max="30" width="16" style="49" customWidth="1"/>
    <col min="31" max="31" width="14.42578125" style="49" customWidth="1"/>
    <col min="32" max="32" width="10.42578125" style="49" customWidth="1"/>
    <col min="33" max="33" width="8.85546875" style="49" customWidth="1"/>
    <col min="34" max="34" width="10.85546875" style="49" customWidth="1"/>
    <col min="35" max="35" width="12.28515625" style="734" customWidth="1"/>
    <col min="36" max="36" width="14.28515625" style="50" customWidth="1"/>
    <col min="37" max="37" width="10.42578125" style="50" customWidth="1"/>
    <col min="38" max="38" width="18.42578125" style="248" customWidth="1"/>
    <col min="39" max="39" width="7.42578125" style="50" bestFit="1" customWidth="1"/>
    <col min="40" max="40" width="61.85546875" style="734" customWidth="1"/>
    <col min="41" max="41" width="24.28515625" style="734" customWidth="1"/>
    <col min="42" max="42" width="15" style="734" customWidth="1"/>
    <col min="43" max="43" width="7" style="714" customWidth="1"/>
    <col min="44" max="44" width="1.5703125" style="734" hidden="1" customWidth="1"/>
    <col min="45" max="45" width="8.28515625" style="734" customWidth="1"/>
    <col min="46" max="46" width="6.140625" style="734" customWidth="1"/>
    <col min="47" max="47" width="6.7109375" style="734" customWidth="1"/>
    <col min="48" max="50" width="3.5703125" style="734" bestFit="1" customWidth="1"/>
    <col min="51" max="53" width="7.140625" style="734" customWidth="1"/>
    <col min="54" max="54" width="7.140625" style="52" customWidth="1"/>
    <col min="55" max="56" width="7.140625" style="734" customWidth="1"/>
    <col min="57" max="57" width="35.85546875" style="734" customWidth="1"/>
    <col min="58" max="58" width="35.42578125" style="734" customWidth="1"/>
    <col min="59" max="60" width="20.42578125" style="734" customWidth="1"/>
    <col min="61" max="61" width="12.28515625" style="734" customWidth="1"/>
    <col min="62" max="62" width="46.7109375" style="53" customWidth="1"/>
    <col min="63" max="16384" width="11.42578125" style="734"/>
  </cols>
  <sheetData>
    <row r="1" spans="1:62" ht="41.25" customHeight="1" thickTop="1" thickBot="1" x14ac:dyDescent="0.35">
      <c r="B1" s="1051" t="s">
        <v>78</v>
      </c>
      <c r="C1" s="1052"/>
      <c r="D1" s="1052"/>
      <c r="E1" s="1052"/>
      <c r="F1" s="1052"/>
      <c r="G1" s="1052"/>
      <c r="H1" s="1052"/>
      <c r="I1" s="1052"/>
      <c r="J1" s="1052"/>
      <c r="K1" s="1052"/>
      <c r="L1" s="1052"/>
      <c r="M1" s="1052"/>
      <c r="N1" s="1052"/>
      <c r="O1" s="1052"/>
      <c r="P1" s="1052"/>
      <c r="Q1" s="1052"/>
      <c r="R1" s="1052"/>
      <c r="S1" s="1052"/>
      <c r="T1" s="1052"/>
      <c r="U1" s="1052"/>
      <c r="V1" s="1052"/>
      <c r="W1" s="1052"/>
      <c r="X1" s="1052"/>
      <c r="Y1" s="1052"/>
      <c r="Z1" s="1052"/>
      <c r="AA1" s="1052"/>
      <c r="AB1" s="1052"/>
      <c r="AC1" s="1052"/>
      <c r="AD1" s="1052"/>
      <c r="AE1" s="1052"/>
      <c r="AF1" s="1052"/>
      <c r="AG1" s="1052"/>
      <c r="AH1" s="1052"/>
      <c r="AI1" s="1052"/>
      <c r="AJ1" s="1052"/>
      <c r="AK1" s="1052"/>
      <c r="AL1" s="1052"/>
      <c r="AM1" s="1052"/>
      <c r="AN1" s="1052"/>
      <c r="AO1" s="1052"/>
      <c r="AP1" s="1052"/>
      <c r="AQ1" s="1052"/>
      <c r="AR1" s="1052"/>
      <c r="AS1" s="1052"/>
      <c r="AT1" s="1052"/>
      <c r="AU1" s="1052"/>
      <c r="AV1" s="1052"/>
      <c r="AW1" s="1052"/>
      <c r="AX1" s="1052"/>
      <c r="AY1" s="1052"/>
      <c r="AZ1" s="1052"/>
      <c r="BA1" s="1052"/>
      <c r="BB1" s="1052"/>
      <c r="BC1" s="1052"/>
      <c r="BD1" s="1052"/>
      <c r="BE1" s="1052"/>
      <c r="BF1" s="1052"/>
      <c r="BG1" s="1052"/>
      <c r="BH1" s="1052"/>
      <c r="BI1" s="1052"/>
      <c r="BJ1" s="1052"/>
    </row>
    <row r="2" spans="1:62" ht="41.25" customHeight="1" thickTop="1" thickBot="1" x14ac:dyDescent="0.35">
      <c r="B2" s="1051" t="s">
        <v>79</v>
      </c>
      <c r="C2" s="1052"/>
      <c r="D2" s="1052"/>
      <c r="E2" s="1052"/>
      <c r="F2" s="1052"/>
      <c r="G2" s="1052"/>
      <c r="H2" s="1052"/>
      <c r="I2" s="1052"/>
      <c r="J2" s="1052"/>
      <c r="K2" s="1052"/>
      <c r="L2" s="1052"/>
      <c r="M2" s="1052"/>
      <c r="N2" s="1052"/>
      <c r="O2" s="1052"/>
      <c r="P2" s="1052"/>
      <c r="Q2" s="1052"/>
      <c r="R2" s="1052"/>
      <c r="S2" s="1052"/>
      <c r="T2" s="1052"/>
      <c r="U2" s="1052"/>
      <c r="V2" s="1052"/>
      <c r="W2" s="1052"/>
      <c r="X2" s="1052"/>
      <c r="Y2" s="1052"/>
      <c r="Z2" s="1052"/>
      <c r="AA2" s="1052"/>
      <c r="AB2" s="1052"/>
      <c r="AC2" s="1052"/>
      <c r="AD2" s="1052"/>
      <c r="AE2" s="1052"/>
      <c r="AF2" s="1052"/>
      <c r="AG2" s="1052"/>
      <c r="AH2" s="1052"/>
      <c r="AI2" s="1052"/>
      <c r="AJ2" s="1052"/>
      <c r="AK2" s="1052"/>
      <c r="AL2" s="1052"/>
      <c r="AM2" s="1052"/>
      <c r="AN2" s="1052"/>
      <c r="AO2" s="1052"/>
      <c r="AP2" s="1052"/>
      <c r="AQ2" s="1052"/>
      <c r="AR2" s="1052"/>
      <c r="AS2" s="1052"/>
      <c r="AT2" s="1052"/>
      <c r="AU2" s="1052"/>
      <c r="AV2" s="1052"/>
      <c r="AW2" s="1052"/>
      <c r="AX2" s="1052"/>
      <c r="AY2" s="1052"/>
      <c r="AZ2" s="1052"/>
      <c r="BA2" s="1052"/>
      <c r="BB2" s="1052"/>
      <c r="BC2" s="1052"/>
      <c r="BD2" s="1052"/>
      <c r="BE2" s="1052"/>
      <c r="BF2" s="1052"/>
      <c r="BG2" s="1052"/>
      <c r="BH2" s="1052"/>
      <c r="BI2" s="1052"/>
      <c r="BJ2" s="1052"/>
    </row>
    <row r="3" spans="1:62" ht="65.25" customHeight="1" thickTop="1" thickBot="1" x14ac:dyDescent="0.35">
      <c r="B3" s="1051" t="s">
        <v>366</v>
      </c>
      <c r="C3" s="1052"/>
      <c r="D3" s="1052"/>
      <c r="E3" s="1052"/>
      <c r="F3" s="1052"/>
      <c r="G3" s="1052"/>
      <c r="H3" s="1052"/>
      <c r="I3" s="1052"/>
      <c r="J3" s="1052"/>
      <c r="K3" s="1052"/>
      <c r="L3" s="1052"/>
      <c r="M3" s="1052"/>
      <c r="N3" s="1052"/>
      <c r="O3" s="1052"/>
      <c r="P3" s="1052"/>
      <c r="Q3" s="1052"/>
      <c r="R3" s="1052"/>
      <c r="S3" s="1052"/>
      <c r="T3" s="1052"/>
      <c r="U3" s="1052"/>
      <c r="V3" s="1052"/>
      <c r="W3" s="1052"/>
      <c r="X3" s="1052"/>
      <c r="Y3" s="1052"/>
      <c r="Z3" s="1052"/>
      <c r="AA3" s="1052"/>
      <c r="AB3" s="1052"/>
      <c r="AC3" s="1052"/>
      <c r="AD3" s="1052"/>
      <c r="AE3" s="1052"/>
      <c r="AF3" s="1052"/>
      <c r="AG3" s="1052"/>
      <c r="AH3" s="1052"/>
      <c r="AI3" s="1052"/>
      <c r="AJ3" s="1052"/>
      <c r="AK3" s="1052"/>
      <c r="AL3" s="1052"/>
      <c r="AM3" s="1052"/>
      <c r="AN3" s="1052"/>
      <c r="AO3" s="1052"/>
      <c r="AP3" s="1052"/>
      <c r="AQ3" s="1052"/>
      <c r="AR3" s="1052"/>
      <c r="AS3" s="1052"/>
      <c r="AT3" s="1052"/>
      <c r="AU3" s="1052"/>
      <c r="AV3" s="1052"/>
      <c r="AW3" s="1052"/>
      <c r="AX3" s="1052"/>
      <c r="AY3" s="1052"/>
      <c r="AZ3" s="1052"/>
      <c r="BA3" s="1052"/>
      <c r="BB3" s="1052"/>
      <c r="BC3" s="1052"/>
      <c r="BD3" s="1052"/>
      <c r="BE3" s="1052"/>
      <c r="BF3" s="1052"/>
      <c r="BG3" s="1052"/>
      <c r="BH3" s="1052"/>
      <c r="BI3" s="1052"/>
      <c r="BJ3" s="1052"/>
    </row>
    <row r="4" spans="1:62" ht="36.75" customHeight="1" thickTop="1" x14ac:dyDescent="0.3">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1068"/>
      <c r="BA4" s="1068"/>
      <c r="BB4" s="1068"/>
      <c r="BC4" s="1068"/>
      <c r="BD4" s="1068"/>
      <c r="BE4" s="1068"/>
      <c r="BF4" s="1068"/>
      <c r="BG4" s="1068"/>
      <c r="BH4" s="1068"/>
      <c r="BI4" s="1068"/>
      <c r="BJ4" s="1068"/>
    </row>
    <row r="5" spans="1:62" ht="55.5" customHeight="1" x14ac:dyDescent="0.3">
      <c r="B5" s="1069"/>
      <c r="C5" s="1069"/>
      <c r="D5" s="1069"/>
      <c r="E5" s="1069"/>
      <c r="F5" s="1069"/>
      <c r="G5" s="1069"/>
      <c r="H5" s="1069"/>
      <c r="I5" s="1069"/>
      <c r="J5" s="1069"/>
      <c r="K5" s="1069"/>
      <c r="L5" s="1069"/>
      <c r="M5" s="1070"/>
      <c r="N5" s="1073" t="s">
        <v>0</v>
      </c>
      <c r="O5" s="1074"/>
      <c r="P5" s="1074"/>
      <c r="Q5" s="1074"/>
      <c r="R5" s="1074"/>
      <c r="S5" s="1074"/>
      <c r="T5" s="1074"/>
      <c r="U5" s="1074"/>
      <c r="V5" s="1074"/>
      <c r="W5" s="1074"/>
      <c r="X5" s="1074"/>
      <c r="Y5" s="1074"/>
      <c r="Z5" s="1074"/>
      <c r="AA5" s="1074"/>
      <c r="AB5" s="1074"/>
      <c r="AC5" s="1074"/>
      <c r="AD5" s="1074"/>
      <c r="AE5" s="1074"/>
      <c r="AF5" s="1074"/>
      <c r="AG5" s="1074"/>
      <c r="AH5" s="1074"/>
      <c r="AI5" s="1074"/>
      <c r="AJ5" s="1074"/>
      <c r="AK5" s="1074"/>
      <c r="AL5" s="1075"/>
      <c r="AM5" s="1073" t="s">
        <v>1</v>
      </c>
      <c r="AN5" s="1074"/>
      <c r="AO5" s="1074"/>
      <c r="AP5" s="1074"/>
      <c r="AQ5" s="1074"/>
      <c r="AR5" s="1074"/>
      <c r="AS5" s="1074"/>
      <c r="AT5" s="1074"/>
      <c r="AU5" s="1074"/>
      <c r="AV5" s="1074"/>
      <c r="AW5" s="1074"/>
      <c r="AX5" s="1075"/>
      <c r="AY5" s="1082" t="s">
        <v>2</v>
      </c>
      <c r="AZ5" s="1082"/>
      <c r="BA5" s="1082"/>
      <c r="BB5" s="1082"/>
      <c r="BC5" s="1082"/>
      <c r="BD5" s="1082"/>
      <c r="BE5" s="1083" t="s">
        <v>3</v>
      </c>
      <c r="BF5" s="1084"/>
      <c r="BG5" s="1084"/>
      <c r="BH5" s="1084"/>
      <c r="BI5" s="1084"/>
      <c r="BJ5" s="707" t="s">
        <v>87</v>
      </c>
    </row>
    <row r="6" spans="1:62" ht="30.75" customHeight="1" x14ac:dyDescent="0.3">
      <c r="B6" s="1071"/>
      <c r="C6" s="1071"/>
      <c r="D6" s="1071"/>
      <c r="E6" s="1071"/>
      <c r="F6" s="1071"/>
      <c r="G6" s="1071"/>
      <c r="H6" s="1071"/>
      <c r="I6" s="1071"/>
      <c r="J6" s="1071"/>
      <c r="K6" s="1071"/>
      <c r="L6" s="1071"/>
      <c r="M6" s="1072"/>
      <c r="N6" s="1076"/>
      <c r="O6" s="1077"/>
      <c r="P6" s="1077"/>
      <c r="Q6" s="1077"/>
      <c r="R6" s="1077"/>
      <c r="S6" s="1077"/>
      <c r="T6" s="1077"/>
      <c r="U6" s="1077"/>
      <c r="V6" s="1077"/>
      <c r="W6" s="1077"/>
      <c r="X6" s="1077"/>
      <c r="Y6" s="1077"/>
      <c r="Z6" s="1077"/>
      <c r="AA6" s="1077"/>
      <c r="AB6" s="1077"/>
      <c r="AC6" s="1077"/>
      <c r="AD6" s="1077"/>
      <c r="AE6" s="1077"/>
      <c r="AF6" s="1077"/>
      <c r="AG6" s="1077"/>
      <c r="AH6" s="1077"/>
      <c r="AI6" s="1077"/>
      <c r="AJ6" s="1077"/>
      <c r="AK6" s="1077"/>
      <c r="AL6" s="1078"/>
      <c r="AM6" s="1059" t="s">
        <v>85</v>
      </c>
      <c r="AN6" s="1056" t="s">
        <v>86</v>
      </c>
      <c r="AO6" s="1059" t="s">
        <v>89</v>
      </c>
      <c r="AP6" s="1061" t="s">
        <v>4</v>
      </c>
      <c r="AQ6" s="1063" t="s">
        <v>5</v>
      </c>
      <c r="AR6" s="1064"/>
      <c r="AS6" s="1064"/>
      <c r="AT6" s="1064"/>
      <c r="AU6" s="1064"/>
      <c r="AV6" s="1064"/>
      <c r="AW6" s="1064"/>
      <c r="AX6" s="1065"/>
      <c r="AY6" s="1066" t="s">
        <v>6</v>
      </c>
      <c r="AZ6" s="1066" t="s">
        <v>7</v>
      </c>
      <c r="BA6" s="1058" t="s">
        <v>8</v>
      </c>
      <c r="BB6" s="1058" t="s">
        <v>9</v>
      </c>
      <c r="BC6" s="1058" t="s">
        <v>10</v>
      </c>
      <c r="BD6" s="1059" t="s">
        <v>11</v>
      </c>
      <c r="BE6" s="1056" t="s">
        <v>3</v>
      </c>
      <c r="BF6" s="1056" t="s">
        <v>12</v>
      </c>
      <c r="BG6" s="1056" t="s">
        <v>13</v>
      </c>
      <c r="BH6" s="1056" t="s">
        <v>14</v>
      </c>
      <c r="BI6" s="1056" t="s">
        <v>15</v>
      </c>
      <c r="BJ6" s="1056" t="s">
        <v>88</v>
      </c>
    </row>
    <row r="7" spans="1:62" s="40" customFormat="1" ht="144" customHeight="1" thickBot="1" x14ac:dyDescent="0.3">
      <c r="B7" s="708" t="s">
        <v>17</v>
      </c>
      <c r="C7" s="144" t="s">
        <v>75</v>
      </c>
      <c r="D7" s="144" t="s">
        <v>76</v>
      </c>
      <c r="E7" s="83" t="s">
        <v>18</v>
      </c>
      <c r="F7" s="708" t="s">
        <v>77</v>
      </c>
      <c r="G7" s="84" t="s">
        <v>80</v>
      </c>
      <c r="H7" s="708" t="s">
        <v>412</v>
      </c>
      <c r="I7" s="709" t="s">
        <v>21</v>
      </c>
      <c r="J7" s="709" t="s">
        <v>19</v>
      </c>
      <c r="K7" s="709" t="s">
        <v>20</v>
      </c>
      <c r="L7" s="709" t="s">
        <v>355</v>
      </c>
      <c r="M7" s="709" t="s">
        <v>22</v>
      </c>
      <c r="N7" s="713" t="s">
        <v>81</v>
      </c>
      <c r="O7" s="713" t="s">
        <v>23</v>
      </c>
      <c r="P7" s="709" t="s">
        <v>24</v>
      </c>
      <c r="Q7" s="709" t="s">
        <v>25</v>
      </c>
      <c r="R7" s="709" t="s">
        <v>26</v>
      </c>
      <c r="S7" s="709" t="s">
        <v>27</v>
      </c>
      <c r="T7" s="709" t="s">
        <v>28</v>
      </c>
      <c r="U7" s="709" t="s">
        <v>29</v>
      </c>
      <c r="V7" s="709" t="s">
        <v>30</v>
      </c>
      <c r="W7" s="709" t="s">
        <v>31</v>
      </c>
      <c r="X7" s="709" t="s">
        <v>32</v>
      </c>
      <c r="Y7" s="709" t="s">
        <v>33</v>
      </c>
      <c r="Z7" s="709" t="s">
        <v>34</v>
      </c>
      <c r="AA7" s="709" t="s">
        <v>35</v>
      </c>
      <c r="AB7" s="709" t="s">
        <v>36</v>
      </c>
      <c r="AC7" s="709" t="s">
        <v>37</v>
      </c>
      <c r="AD7" s="709" t="s">
        <v>38</v>
      </c>
      <c r="AE7" s="709" t="s">
        <v>39</v>
      </c>
      <c r="AF7" s="709" t="s">
        <v>40</v>
      </c>
      <c r="AG7" s="709" t="s">
        <v>41</v>
      </c>
      <c r="AH7" s="709" t="s">
        <v>42</v>
      </c>
      <c r="AI7" s="713" t="s">
        <v>43</v>
      </c>
      <c r="AJ7" s="713" t="s">
        <v>18</v>
      </c>
      <c r="AK7" s="713" t="s">
        <v>23</v>
      </c>
      <c r="AL7" s="713" t="s">
        <v>83</v>
      </c>
      <c r="AM7" s="1060"/>
      <c r="AN7" s="1057"/>
      <c r="AO7" s="1060"/>
      <c r="AP7" s="1062"/>
      <c r="AQ7" s="708" t="s">
        <v>44</v>
      </c>
      <c r="AR7" s="145" t="s">
        <v>45</v>
      </c>
      <c r="AS7" s="708" t="s">
        <v>46</v>
      </c>
      <c r="AT7" s="86" t="s">
        <v>45</v>
      </c>
      <c r="AU7" s="710" t="s">
        <v>45</v>
      </c>
      <c r="AV7" s="708" t="s">
        <v>47</v>
      </c>
      <c r="AW7" s="708" t="s">
        <v>48</v>
      </c>
      <c r="AX7" s="708" t="s">
        <v>49</v>
      </c>
      <c r="AY7" s="1067"/>
      <c r="AZ7" s="1067"/>
      <c r="BA7" s="1058"/>
      <c r="BB7" s="1058"/>
      <c r="BC7" s="1058"/>
      <c r="BD7" s="1060"/>
      <c r="BE7" s="1057"/>
      <c r="BF7" s="1057"/>
      <c r="BG7" s="1057"/>
      <c r="BH7" s="1057"/>
      <c r="BI7" s="1057"/>
      <c r="BJ7" s="1057"/>
    </row>
    <row r="8" spans="1:62" ht="114" customHeight="1" thickBot="1" x14ac:dyDescent="0.35">
      <c r="A8" s="40"/>
      <c r="B8" s="928" t="s">
        <v>204</v>
      </c>
      <c r="C8" s="1214" t="s">
        <v>206</v>
      </c>
      <c r="D8" s="1163" t="s">
        <v>224</v>
      </c>
      <c r="E8" s="923" t="s">
        <v>74</v>
      </c>
      <c r="F8" s="1155" t="s">
        <v>238</v>
      </c>
      <c r="G8" s="931" t="s">
        <v>376</v>
      </c>
      <c r="H8" s="1182" t="s">
        <v>368</v>
      </c>
      <c r="I8" s="888" t="s">
        <v>63</v>
      </c>
      <c r="J8" s="894" t="s">
        <v>377</v>
      </c>
      <c r="K8" s="894" t="s">
        <v>1091</v>
      </c>
      <c r="L8" s="894" t="s">
        <v>356</v>
      </c>
      <c r="M8" s="888" t="s">
        <v>374</v>
      </c>
      <c r="N8" s="892" t="s">
        <v>113</v>
      </c>
      <c r="O8" s="890">
        <v>0.2</v>
      </c>
      <c r="P8" s="1324" t="s">
        <v>53</v>
      </c>
      <c r="Q8" s="1198" t="s">
        <v>54</v>
      </c>
      <c r="R8" s="1198" t="s">
        <v>54</v>
      </c>
      <c r="S8" s="1198" t="s">
        <v>54</v>
      </c>
      <c r="T8" s="1198" t="s">
        <v>53</v>
      </c>
      <c r="U8" s="1198" t="s">
        <v>54</v>
      </c>
      <c r="V8" s="1198" t="s">
        <v>54</v>
      </c>
      <c r="W8" s="1198" t="s">
        <v>54</v>
      </c>
      <c r="X8" s="1198" t="s">
        <v>54</v>
      </c>
      <c r="Y8" s="1198" t="s">
        <v>53</v>
      </c>
      <c r="Z8" s="1198" t="s">
        <v>54</v>
      </c>
      <c r="AA8" s="1198" t="s">
        <v>53</v>
      </c>
      <c r="AB8" s="1198" t="s">
        <v>54</v>
      </c>
      <c r="AC8" s="1198" t="s">
        <v>54</v>
      </c>
      <c r="AD8" s="1198" t="s">
        <v>53</v>
      </c>
      <c r="AE8" s="1198" t="s">
        <v>54</v>
      </c>
      <c r="AF8" s="1198" t="s">
        <v>53</v>
      </c>
      <c r="AG8" s="1198" t="s">
        <v>53</v>
      </c>
      <c r="AH8" s="1198" t="s">
        <v>54</v>
      </c>
      <c r="AI8" s="1326">
        <v>7</v>
      </c>
      <c r="AJ8" s="886" t="s">
        <v>131</v>
      </c>
      <c r="AK8" s="906">
        <v>0.8</v>
      </c>
      <c r="AL8" s="904" t="s">
        <v>130</v>
      </c>
      <c r="AM8" s="216" t="s">
        <v>84</v>
      </c>
      <c r="AN8" s="211" t="s">
        <v>1092</v>
      </c>
      <c r="AO8" s="205" t="s">
        <v>411</v>
      </c>
      <c r="AP8" s="801" t="s">
        <v>104</v>
      </c>
      <c r="AQ8" s="781" t="s">
        <v>61</v>
      </c>
      <c r="AR8" s="228">
        <v>0.25</v>
      </c>
      <c r="AS8" s="781" t="s">
        <v>56</v>
      </c>
      <c r="AT8" s="766">
        <v>0.15</v>
      </c>
      <c r="AU8" s="767">
        <v>0.4</v>
      </c>
      <c r="AV8" s="781" t="s">
        <v>57</v>
      </c>
      <c r="AW8" s="781" t="s">
        <v>58</v>
      </c>
      <c r="AX8" s="781" t="s">
        <v>59</v>
      </c>
      <c r="AY8" s="767">
        <v>0.12</v>
      </c>
      <c r="AZ8" s="768" t="s">
        <v>113</v>
      </c>
      <c r="BA8" s="767">
        <v>0.8</v>
      </c>
      <c r="BB8" s="768" t="s">
        <v>131</v>
      </c>
      <c r="BC8" s="961" t="s">
        <v>130</v>
      </c>
      <c r="BD8" s="896" t="s">
        <v>60</v>
      </c>
      <c r="BE8" s="1331" t="s">
        <v>1094</v>
      </c>
      <c r="BF8" s="1329" t="s">
        <v>1095</v>
      </c>
      <c r="BG8" s="1188" t="s">
        <v>1096</v>
      </c>
      <c r="BH8" s="1195">
        <v>44896</v>
      </c>
      <c r="BI8" s="1196">
        <v>44926</v>
      </c>
      <c r="BJ8" s="1333" t="s">
        <v>1264</v>
      </c>
    </row>
    <row r="9" spans="1:62" ht="132.75" customHeight="1" thickBot="1" x14ac:dyDescent="0.35">
      <c r="A9" s="40"/>
      <c r="B9" s="930"/>
      <c r="C9" s="1215"/>
      <c r="D9" s="1165"/>
      <c r="E9" s="879"/>
      <c r="F9" s="1157"/>
      <c r="G9" s="932"/>
      <c r="H9" s="1206"/>
      <c r="I9" s="889"/>
      <c r="J9" s="895"/>
      <c r="K9" s="895"/>
      <c r="L9" s="895"/>
      <c r="M9" s="889"/>
      <c r="N9" s="893"/>
      <c r="O9" s="891"/>
      <c r="P9" s="1325"/>
      <c r="Q9" s="1323"/>
      <c r="R9" s="1323"/>
      <c r="S9" s="1323"/>
      <c r="T9" s="1323"/>
      <c r="U9" s="1323"/>
      <c r="V9" s="1323"/>
      <c r="W9" s="1323"/>
      <c r="X9" s="1323"/>
      <c r="Y9" s="1323"/>
      <c r="Z9" s="1323"/>
      <c r="AA9" s="1323"/>
      <c r="AB9" s="1323"/>
      <c r="AC9" s="1323"/>
      <c r="AD9" s="1323"/>
      <c r="AE9" s="1323"/>
      <c r="AF9" s="1323"/>
      <c r="AG9" s="1323"/>
      <c r="AH9" s="1323"/>
      <c r="AI9" s="1327"/>
      <c r="AJ9" s="887"/>
      <c r="AK9" s="907"/>
      <c r="AL9" s="905"/>
      <c r="AM9" s="808" t="s">
        <v>348</v>
      </c>
      <c r="AN9" s="212" t="s">
        <v>1265</v>
      </c>
      <c r="AO9" s="722" t="s">
        <v>411</v>
      </c>
      <c r="AP9" s="716" t="s">
        <v>104</v>
      </c>
      <c r="AQ9" s="787" t="s">
        <v>61</v>
      </c>
      <c r="AR9" s="640">
        <v>0.25</v>
      </c>
      <c r="AS9" s="787" t="s">
        <v>56</v>
      </c>
      <c r="AT9" s="742">
        <v>0.15</v>
      </c>
      <c r="AU9" s="788">
        <v>0.4</v>
      </c>
      <c r="AV9" s="787" t="s">
        <v>57</v>
      </c>
      <c r="AW9" s="787" t="s">
        <v>58</v>
      </c>
      <c r="AX9" s="787" t="s">
        <v>59</v>
      </c>
      <c r="AY9" s="802">
        <v>7.1999999999999995E-2</v>
      </c>
      <c r="AZ9" s="789" t="s">
        <v>113</v>
      </c>
      <c r="BA9" s="788">
        <v>0.8</v>
      </c>
      <c r="BB9" s="789" t="s">
        <v>131</v>
      </c>
      <c r="BC9" s="962"/>
      <c r="BD9" s="897"/>
      <c r="BE9" s="1332"/>
      <c r="BF9" s="1330"/>
      <c r="BG9" s="1328"/>
      <c r="BH9" s="1336"/>
      <c r="BI9" s="1335"/>
      <c r="BJ9" s="1334"/>
    </row>
    <row r="10" spans="1:62" ht="131.25" customHeight="1" thickBot="1" x14ac:dyDescent="0.35">
      <c r="A10" s="40"/>
      <c r="B10" s="928" t="s">
        <v>193</v>
      </c>
      <c r="C10" s="1214" t="s">
        <v>215</v>
      </c>
      <c r="D10" s="1163" t="s">
        <v>225</v>
      </c>
      <c r="E10" s="923" t="s">
        <v>74</v>
      </c>
      <c r="F10" s="1155" t="s">
        <v>242</v>
      </c>
      <c r="G10" s="1208" t="s">
        <v>424</v>
      </c>
      <c r="H10" s="1182" t="s">
        <v>368</v>
      </c>
      <c r="I10" s="888" t="s">
        <v>63</v>
      </c>
      <c r="J10" s="805" t="s">
        <v>440</v>
      </c>
      <c r="K10" s="894" t="s">
        <v>441</v>
      </c>
      <c r="L10" s="894" t="s">
        <v>356</v>
      </c>
      <c r="M10" s="888" t="s">
        <v>372</v>
      </c>
      <c r="N10" s="892" t="s">
        <v>123</v>
      </c>
      <c r="O10" s="890">
        <v>0.6</v>
      </c>
      <c r="P10" s="1147" t="s">
        <v>54</v>
      </c>
      <c r="Q10" s="1147" t="s">
        <v>53</v>
      </c>
      <c r="R10" s="1147" t="s">
        <v>54</v>
      </c>
      <c r="S10" s="1147" t="s">
        <v>54</v>
      </c>
      <c r="T10" s="1147" t="s">
        <v>53</v>
      </c>
      <c r="U10" s="1147" t="s">
        <v>54</v>
      </c>
      <c r="V10" s="1147" t="s">
        <v>54</v>
      </c>
      <c r="W10" s="1147" t="s">
        <v>54</v>
      </c>
      <c r="X10" s="1147" t="s">
        <v>54</v>
      </c>
      <c r="Y10" s="1147" t="s">
        <v>53</v>
      </c>
      <c r="Z10" s="1147" t="s">
        <v>53</v>
      </c>
      <c r="AA10" s="1147" t="s">
        <v>53</v>
      </c>
      <c r="AB10" s="1147" t="s">
        <v>54</v>
      </c>
      <c r="AC10" s="1147" t="s">
        <v>54</v>
      </c>
      <c r="AD10" s="1147" t="s">
        <v>54</v>
      </c>
      <c r="AE10" s="1147" t="s">
        <v>54</v>
      </c>
      <c r="AF10" s="1147" t="s">
        <v>53</v>
      </c>
      <c r="AG10" s="1147" t="s">
        <v>53</v>
      </c>
      <c r="AH10" s="1147" t="s">
        <v>54</v>
      </c>
      <c r="AI10" s="1149">
        <v>7</v>
      </c>
      <c r="AJ10" s="886" t="s">
        <v>131</v>
      </c>
      <c r="AK10" s="906">
        <v>0.8</v>
      </c>
      <c r="AL10" s="904" t="s">
        <v>130</v>
      </c>
      <c r="AM10" s="809" t="s">
        <v>84</v>
      </c>
      <c r="AN10" s="212" t="s">
        <v>443</v>
      </c>
      <c r="AO10" s="205" t="s">
        <v>417</v>
      </c>
      <c r="AP10" s="801" t="s">
        <v>104</v>
      </c>
      <c r="AQ10" s="781" t="s">
        <v>61</v>
      </c>
      <c r="AR10" s="228">
        <v>0.25</v>
      </c>
      <c r="AS10" s="781" t="s">
        <v>56</v>
      </c>
      <c r="AT10" s="766">
        <v>0.15</v>
      </c>
      <c r="AU10" s="767">
        <v>0.4</v>
      </c>
      <c r="AV10" s="781" t="s">
        <v>73</v>
      </c>
      <c r="AW10" s="781" t="s">
        <v>58</v>
      </c>
      <c r="AX10" s="781" t="s">
        <v>59</v>
      </c>
      <c r="AY10" s="767">
        <v>0.36</v>
      </c>
      <c r="AZ10" s="768" t="s">
        <v>90</v>
      </c>
      <c r="BA10" s="767">
        <v>0.8</v>
      </c>
      <c r="BB10" s="768" t="s">
        <v>131</v>
      </c>
      <c r="BC10" s="961" t="s">
        <v>130</v>
      </c>
      <c r="BD10" s="896" t="s">
        <v>60</v>
      </c>
      <c r="BE10" s="172" t="s">
        <v>442</v>
      </c>
      <c r="BF10" s="793" t="s">
        <v>419</v>
      </c>
      <c r="BG10" s="793" t="s">
        <v>397</v>
      </c>
      <c r="BH10" s="183">
        <v>44564</v>
      </c>
      <c r="BI10" s="183">
        <v>44925</v>
      </c>
      <c r="BJ10" s="1138" t="s">
        <v>425</v>
      </c>
    </row>
    <row r="11" spans="1:62" ht="129" customHeight="1" thickBot="1" x14ac:dyDescent="0.35">
      <c r="A11" s="40"/>
      <c r="B11" s="930"/>
      <c r="C11" s="1215"/>
      <c r="D11" s="1165"/>
      <c r="E11" s="879"/>
      <c r="F11" s="1157"/>
      <c r="G11" s="1209"/>
      <c r="H11" s="1206"/>
      <c r="I11" s="889"/>
      <c r="J11" s="770" t="s">
        <v>1266</v>
      </c>
      <c r="K11" s="895"/>
      <c r="L11" s="895"/>
      <c r="M11" s="889"/>
      <c r="N11" s="893"/>
      <c r="O11" s="891"/>
      <c r="P11" s="1148"/>
      <c r="Q11" s="1148"/>
      <c r="R11" s="1148"/>
      <c r="S11" s="1148"/>
      <c r="T11" s="1148"/>
      <c r="U11" s="1148"/>
      <c r="V11" s="1148"/>
      <c r="W11" s="1148"/>
      <c r="X11" s="1148"/>
      <c r="Y11" s="1148"/>
      <c r="Z11" s="1148"/>
      <c r="AA11" s="1148"/>
      <c r="AB11" s="1148"/>
      <c r="AC11" s="1148"/>
      <c r="AD11" s="1148"/>
      <c r="AE11" s="1148"/>
      <c r="AF11" s="1148"/>
      <c r="AG11" s="1148"/>
      <c r="AH11" s="1148"/>
      <c r="AI11" s="1151"/>
      <c r="AJ11" s="887"/>
      <c r="AK11" s="907"/>
      <c r="AL11" s="905"/>
      <c r="AM11" s="810" t="s">
        <v>348</v>
      </c>
      <c r="AN11" s="213" t="s">
        <v>438</v>
      </c>
      <c r="AO11" s="207" t="s">
        <v>417</v>
      </c>
      <c r="AP11" s="807" t="s">
        <v>104</v>
      </c>
      <c r="AQ11" s="783" t="s">
        <v>62</v>
      </c>
      <c r="AR11" s="311">
        <v>0.15</v>
      </c>
      <c r="AS11" s="783" t="s">
        <v>56</v>
      </c>
      <c r="AT11" s="776">
        <v>0.15</v>
      </c>
      <c r="AU11" s="777">
        <v>0.3</v>
      </c>
      <c r="AV11" s="792" t="s">
        <v>73</v>
      </c>
      <c r="AW11" s="792" t="s">
        <v>58</v>
      </c>
      <c r="AX11" s="792" t="s">
        <v>59</v>
      </c>
      <c r="AY11" s="794">
        <v>0.252</v>
      </c>
      <c r="AZ11" s="778" t="s">
        <v>90</v>
      </c>
      <c r="BA11" s="777">
        <v>0.8</v>
      </c>
      <c r="BB11" s="778" t="s">
        <v>131</v>
      </c>
      <c r="BC11" s="962"/>
      <c r="BD11" s="897"/>
      <c r="BE11" s="184" t="s">
        <v>436</v>
      </c>
      <c r="BF11" s="771" t="s">
        <v>419</v>
      </c>
      <c r="BG11" s="771" t="s">
        <v>437</v>
      </c>
      <c r="BH11" s="185">
        <v>44564</v>
      </c>
      <c r="BI11" s="185">
        <v>44925</v>
      </c>
      <c r="BJ11" s="1140"/>
    </row>
    <row r="12" spans="1:62" ht="149.25" customHeight="1" thickBot="1" x14ac:dyDescent="0.35">
      <c r="A12" s="40"/>
      <c r="B12" s="928" t="s">
        <v>202</v>
      </c>
      <c r="C12" s="1214" t="s">
        <v>219</v>
      </c>
      <c r="D12" s="1163" t="s">
        <v>226</v>
      </c>
      <c r="E12" s="923" t="s">
        <v>50</v>
      </c>
      <c r="F12" s="1155" t="s">
        <v>246</v>
      </c>
      <c r="G12" s="1208" t="s">
        <v>463</v>
      </c>
      <c r="H12" s="1158" t="s">
        <v>368</v>
      </c>
      <c r="I12" s="888" t="s">
        <v>63</v>
      </c>
      <c r="J12" s="220" t="s">
        <v>464</v>
      </c>
      <c r="K12" s="805" t="s">
        <v>465</v>
      </c>
      <c r="L12" s="805" t="s">
        <v>356</v>
      </c>
      <c r="M12" s="888" t="s">
        <v>375</v>
      </c>
      <c r="N12" s="892" t="s">
        <v>130</v>
      </c>
      <c r="O12" s="890">
        <v>0.8</v>
      </c>
      <c r="P12" s="1147" t="s">
        <v>53</v>
      </c>
      <c r="Q12" s="1147" t="s">
        <v>53</v>
      </c>
      <c r="R12" s="1147" t="s">
        <v>53</v>
      </c>
      <c r="S12" s="1147" t="s">
        <v>53</v>
      </c>
      <c r="T12" s="1147" t="s">
        <v>53</v>
      </c>
      <c r="U12" s="1147" t="s">
        <v>54</v>
      </c>
      <c r="V12" s="1147" t="s">
        <v>53</v>
      </c>
      <c r="W12" s="1147" t="s">
        <v>54</v>
      </c>
      <c r="X12" s="1147" t="s">
        <v>54</v>
      </c>
      <c r="Y12" s="1147" t="s">
        <v>54</v>
      </c>
      <c r="Z12" s="1147" t="s">
        <v>53</v>
      </c>
      <c r="AA12" s="1147" t="s">
        <v>53</v>
      </c>
      <c r="AB12" s="1147" t="s">
        <v>53</v>
      </c>
      <c r="AC12" s="1147" t="s">
        <v>53</v>
      </c>
      <c r="AD12" s="1147" t="s">
        <v>54</v>
      </c>
      <c r="AE12" s="1147" t="s">
        <v>54</v>
      </c>
      <c r="AF12" s="1147" t="s">
        <v>53</v>
      </c>
      <c r="AG12" s="1147" t="s">
        <v>54</v>
      </c>
      <c r="AH12" s="1147" t="s">
        <v>54</v>
      </c>
      <c r="AI12" s="1149">
        <v>11</v>
      </c>
      <c r="AJ12" s="886" t="s">
        <v>131</v>
      </c>
      <c r="AK12" s="906">
        <v>0.8</v>
      </c>
      <c r="AL12" s="904" t="s">
        <v>130</v>
      </c>
      <c r="AM12" s="216" t="s">
        <v>84</v>
      </c>
      <c r="AN12" s="214" t="s">
        <v>479</v>
      </c>
      <c r="AO12" s="209" t="s">
        <v>467</v>
      </c>
      <c r="AP12" s="801" t="s">
        <v>104</v>
      </c>
      <c r="AQ12" s="781" t="s">
        <v>61</v>
      </c>
      <c r="AR12" s="228">
        <v>0.25</v>
      </c>
      <c r="AS12" s="781" t="s">
        <v>56</v>
      </c>
      <c r="AT12" s="766">
        <v>0.15</v>
      </c>
      <c r="AU12" s="767">
        <v>0.4</v>
      </c>
      <c r="AV12" s="781" t="s">
        <v>73</v>
      </c>
      <c r="AW12" s="781" t="s">
        <v>58</v>
      </c>
      <c r="AX12" s="781" t="s">
        <v>59</v>
      </c>
      <c r="AY12" s="767">
        <v>0.48</v>
      </c>
      <c r="AZ12" s="768" t="s">
        <v>123</v>
      </c>
      <c r="BA12" s="767">
        <v>0.8</v>
      </c>
      <c r="BB12" s="768" t="s">
        <v>131</v>
      </c>
      <c r="BC12" s="769" t="s">
        <v>130</v>
      </c>
      <c r="BD12" s="896" t="s">
        <v>60</v>
      </c>
      <c r="BE12" s="1176" t="s">
        <v>480</v>
      </c>
      <c r="BF12" s="888" t="s">
        <v>481</v>
      </c>
      <c r="BG12" s="898" t="s">
        <v>382</v>
      </c>
      <c r="BH12" s="900">
        <v>44564</v>
      </c>
      <c r="BI12" s="900">
        <v>44925</v>
      </c>
      <c r="BJ12" s="1138" t="s">
        <v>462</v>
      </c>
    </row>
    <row r="13" spans="1:62" ht="254.25" customHeight="1" thickBot="1" x14ac:dyDescent="0.35">
      <c r="B13" s="930"/>
      <c r="C13" s="1215"/>
      <c r="D13" s="1165"/>
      <c r="E13" s="879"/>
      <c r="F13" s="1157"/>
      <c r="G13" s="1209"/>
      <c r="H13" s="1160"/>
      <c r="I13" s="889"/>
      <c r="J13" s="221" t="s">
        <v>464</v>
      </c>
      <c r="K13" s="699" t="s">
        <v>466</v>
      </c>
      <c r="L13" s="770" t="s">
        <v>357</v>
      </c>
      <c r="M13" s="889"/>
      <c r="N13" s="893"/>
      <c r="O13" s="891"/>
      <c r="P13" s="1148"/>
      <c r="Q13" s="1148"/>
      <c r="R13" s="1148"/>
      <c r="S13" s="1148"/>
      <c r="T13" s="1148"/>
      <c r="U13" s="1148"/>
      <c r="V13" s="1148"/>
      <c r="W13" s="1148"/>
      <c r="X13" s="1148"/>
      <c r="Y13" s="1148"/>
      <c r="Z13" s="1148"/>
      <c r="AA13" s="1148"/>
      <c r="AB13" s="1148"/>
      <c r="AC13" s="1148"/>
      <c r="AD13" s="1148"/>
      <c r="AE13" s="1148"/>
      <c r="AF13" s="1148"/>
      <c r="AG13" s="1148"/>
      <c r="AH13" s="1148"/>
      <c r="AI13" s="1151"/>
      <c r="AJ13" s="887"/>
      <c r="AK13" s="907"/>
      <c r="AL13" s="905"/>
      <c r="AM13" s="809" t="s">
        <v>348</v>
      </c>
      <c r="AN13" s="215" t="s">
        <v>469</v>
      </c>
      <c r="AO13" s="210" t="s">
        <v>468</v>
      </c>
      <c r="AP13" s="696" t="s">
        <v>104</v>
      </c>
      <c r="AQ13" s="792" t="s">
        <v>61</v>
      </c>
      <c r="AR13" s="227">
        <v>0.25</v>
      </c>
      <c r="AS13" s="792" t="s">
        <v>56</v>
      </c>
      <c r="AT13" s="774">
        <v>0.15</v>
      </c>
      <c r="AU13" s="799">
        <v>0.4</v>
      </c>
      <c r="AV13" s="792" t="s">
        <v>73</v>
      </c>
      <c r="AW13" s="792" t="s">
        <v>58</v>
      </c>
      <c r="AX13" s="792" t="s">
        <v>59</v>
      </c>
      <c r="AY13" s="794">
        <v>0.28799999999999998</v>
      </c>
      <c r="AZ13" s="800" t="s">
        <v>90</v>
      </c>
      <c r="BA13" s="777">
        <v>0.8</v>
      </c>
      <c r="BB13" s="800" t="s">
        <v>131</v>
      </c>
      <c r="BC13" s="795" t="s">
        <v>130</v>
      </c>
      <c r="BD13" s="897"/>
      <c r="BE13" s="1177"/>
      <c r="BF13" s="889"/>
      <c r="BG13" s="899"/>
      <c r="BH13" s="901"/>
      <c r="BI13" s="901"/>
      <c r="BJ13" s="1140"/>
    </row>
    <row r="14" spans="1:62" ht="231.75" thickBot="1" x14ac:dyDescent="0.35">
      <c r="B14" s="483" t="s">
        <v>197</v>
      </c>
      <c r="C14" s="865" t="s">
        <v>214</v>
      </c>
      <c r="D14" s="867" t="s">
        <v>226</v>
      </c>
      <c r="E14" s="827" t="s">
        <v>74</v>
      </c>
      <c r="F14" s="828" t="s">
        <v>248</v>
      </c>
      <c r="G14" s="481" t="s">
        <v>680</v>
      </c>
      <c r="H14" s="648" t="s">
        <v>368</v>
      </c>
      <c r="I14" s="811" t="s">
        <v>63</v>
      </c>
      <c r="J14" s="860" t="s">
        <v>681</v>
      </c>
      <c r="K14" s="860" t="s">
        <v>682</v>
      </c>
      <c r="L14" s="812" t="s">
        <v>356</v>
      </c>
      <c r="M14" s="811" t="s">
        <v>374</v>
      </c>
      <c r="N14" s="813" t="s">
        <v>113</v>
      </c>
      <c r="O14" s="814">
        <v>0.2</v>
      </c>
      <c r="P14" s="815" t="s">
        <v>53</v>
      </c>
      <c r="Q14" s="815" t="s">
        <v>53</v>
      </c>
      <c r="R14" s="815" t="s">
        <v>53</v>
      </c>
      <c r="S14" s="815" t="s">
        <v>53</v>
      </c>
      <c r="T14" s="815" t="s">
        <v>53</v>
      </c>
      <c r="U14" s="815" t="s">
        <v>54</v>
      </c>
      <c r="V14" s="815" t="s">
        <v>53</v>
      </c>
      <c r="W14" s="815" t="s">
        <v>54</v>
      </c>
      <c r="X14" s="815" t="s">
        <v>53</v>
      </c>
      <c r="Y14" s="815" t="s">
        <v>53</v>
      </c>
      <c r="Z14" s="815" t="s">
        <v>53</v>
      </c>
      <c r="AA14" s="815" t="s">
        <v>53</v>
      </c>
      <c r="AB14" s="815" t="s">
        <v>54</v>
      </c>
      <c r="AC14" s="815" t="s">
        <v>53</v>
      </c>
      <c r="AD14" s="815" t="s">
        <v>53</v>
      </c>
      <c r="AE14" s="815" t="s">
        <v>54</v>
      </c>
      <c r="AF14" s="815" t="s">
        <v>53</v>
      </c>
      <c r="AG14" s="815" t="s">
        <v>53</v>
      </c>
      <c r="AH14" s="815" t="s">
        <v>54</v>
      </c>
      <c r="AI14" s="826">
        <v>14</v>
      </c>
      <c r="AJ14" s="817" t="s">
        <v>156</v>
      </c>
      <c r="AK14" s="818">
        <v>1</v>
      </c>
      <c r="AL14" s="829" t="s">
        <v>91</v>
      </c>
      <c r="AM14" s="833" t="s">
        <v>84</v>
      </c>
      <c r="AN14" s="850" t="s">
        <v>683</v>
      </c>
      <c r="AO14" s="851" t="s">
        <v>684</v>
      </c>
      <c r="AP14" s="819" t="s">
        <v>104</v>
      </c>
      <c r="AQ14" s="820" t="s">
        <v>61</v>
      </c>
      <c r="AR14" s="830">
        <v>0.25</v>
      </c>
      <c r="AS14" s="820" t="s">
        <v>56</v>
      </c>
      <c r="AT14" s="818">
        <v>0.15</v>
      </c>
      <c r="AU14" s="821">
        <v>0.4</v>
      </c>
      <c r="AV14" s="820" t="s">
        <v>73</v>
      </c>
      <c r="AW14" s="820" t="s">
        <v>58</v>
      </c>
      <c r="AX14" s="820" t="s">
        <v>59</v>
      </c>
      <c r="AY14" s="821">
        <v>0.12</v>
      </c>
      <c r="AZ14" s="822" t="s">
        <v>113</v>
      </c>
      <c r="BA14" s="821">
        <v>1</v>
      </c>
      <c r="BB14" s="822" t="s">
        <v>156</v>
      </c>
      <c r="BC14" s="823" t="s">
        <v>91</v>
      </c>
      <c r="BD14" s="820" t="s">
        <v>60</v>
      </c>
      <c r="BE14" s="811" t="s">
        <v>1176</v>
      </c>
      <c r="BF14" s="811" t="s">
        <v>684</v>
      </c>
      <c r="BG14" s="845" t="s">
        <v>826</v>
      </c>
      <c r="BH14" s="824">
        <v>44562</v>
      </c>
      <c r="BI14" s="824">
        <v>44926</v>
      </c>
      <c r="BJ14" s="825" t="s">
        <v>1177</v>
      </c>
    </row>
    <row r="15" spans="1:62" ht="243" customHeight="1" thickBot="1" x14ac:dyDescent="0.35">
      <c r="B15" s="483" t="s">
        <v>199</v>
      </c>
      <c r="C15" s="865" t="s">
        <v>218</v>
      </c>
      <c r="D15" s="250" t="s">
        <v>227</v>
      </c>
      <c r="E15" s="827" t="s">
        <v>50</v>
      </c>
      <c r="F15" s="828" t="s">
        <v>253</v>
      </c>
      <c r="G15" s="263" t="s">
        <v>490</v>
      </c>
      <c r="H15" s="260" t="s">
        <v>368</v>
      </c>
      <c r="I15" s="811" t="s">
        <v>63</v>
      </c>
      <c r="J15" s="811" t="s">
        <v>491</v>
      </c>
      <c r="K15" s="811" t="s">
        <v>492</v>
      </c>
      <c r="L15" s="812" t="s">
        <v>356</v>
      </c>
      <c r="M15" s="811" t="s">
        <v>374</v>
      </c>
      <c r="N15" s="813" t="s">
        <v>113</v>
      </c>
      <c r="O15" s="814">
        <v>0.2</v>
      </c>
      <c r="P15" s="251" t="s">
        <v>53</v>
      </c>
      <c r="Q15" s="251" t="s">
        <v>53</v>
      </c>
      <c r="R15" s="251" t="s">
        <v>53</v>
      </c>
      <c r="S15" s="251" t="s">
        <v>53</v>
      </c>
      <c r="T15" s="251" t="s">
        <v>53</v>
      </c>
      <c r="U15" s="251" t="s">
        <v>54</v>
      </c>
      <c r="V15" s="251" t="s">
        <v>53</v>
      </c>
      <c r="W15" s="251" t="s">
        <v>54</v>
      </c>
      <c r="X15" s="251" t="s">
        <v>54</v>
      </c>
      <c r="Y15" s="251" t="s">
        <v>53</v>
      </c>
      <c r="Z15" s="251" t="s">
        <v>53</v>
      </c>
      <c r="AA15" s="251" t="s">
        <v>53</v>
      </c>
      <c r="AB15" s="251" t="s">
        <v>54</v>
      </c>
      <c r="AC15" s="251" t="s">
        <v>54</v>
      </c>
      <c r="AD15" s="251" t="s">
        <v>53</v>
      </c>
      <c r="AE15" s="251" t="s">
        <v>54</v>
      </c>
      <c r="AF15" s="251" t="s">
        <v>53</v>
      </c>
      <c r="AG15" s="251" t="s">
        <v>53</v>
      </c>
      <c r="AH15" s="251" t="s">
        <v>54</v>
      </c>
      <c r="AI15" s="826">
        <v>12</v>
      </c>
      <c r="AJ15" s="817" t="s">
        <v>156</v>
      </c>
      <c r="AK15" s="818">
        <v>1</v>
      </c>
      <c r="AL15" s="829" t="s">
        <v>91</v>
      </c>
      <c r="AM15" s="809" t="s">
        <v>84</v>
      </c>
      <c r="AN15" s="262" t="s">
        <v>493</v>
      </c>
      <c r="AO15" s="209" t="s">
        <v>494</v>
      </c>
      <c r="AP15" s="819" t="s">
        <v>104</v>
      </c>
      <c r="AQ15" s="820" t="s">
        <v>61</v>
      </c>
      <c r="AR15" s="830">
        <v>0.25</v>
      </c>
      <c r="AS15" s="820" t="s">
        <v>56</v>
      </c>
      <c r="AT15" s="818">
        <v>0.15</v>
      </c>
      <c r="AU15" s="821">
        <v>0.4</v>
      </c>
      <c r="AV15" s="820" t="s">
        <v>57</v>
      </c>
      <c r="AW15" s="820" t="s">
        <v>58</v>
      </c>
      <c r="AX15" s="820" t="s">
        <v>59</v>
      </c>
      <c r="AY15" s="821">
        <v>0.12</v>
      </c>
      <c r="AZ15" s="822" t="s">
        <v>113</v>
      </c>
      <c r="BA15" s="821">
        <v>1</v>
      </c>
      <c r="BB15" s="822" t="s">
        <v>156</v>
      </c>
      <c r="BC15" s="823" t="s">
        <v>91</v>
      </c>
      <c r="BD15" s="820" t="s">
        <v>60</v>
      </c>
      <c r="BE15" s="253" t="s">
        <v>495</v>
      </c>
      <c r="BF15" s="253" t="s">
        <v>497</v>
      </c>
      <c r="BG15" s="254" t="s">
        <v>496</v>
      </c>
      <c r="BH15" s="255">
        <v>44739</v>
      </c>
      <c r="BI15" s="256">
        <v>44819</v>
      </c>
      <c r="BJ15" s="257" t="s">
        <v>498</v>
      </c>
    </row>
    <row r="16" spans="1:62" ht="293.25" customHeight="1" thickBot="1" x14ac:dyDescent="0.35">
      <c r="B16" s="928" t="s">
        <v>194</v>
      </c>
      <c r="C16" s="1214" t="s">
        <v>207</v>
      </c>
      <c r="D16" s="1163" t="s">
        <v>228</v>
      </c>
      <c r="E16" s="923" t="s">
        <v>74</v>
      </c>
      <c r="F16" s="1155" t="s">
        <v>254</v>
      </c>
      <c r="G16" s="1208" t="s">
        <v>499</v>
      </c>
      <c r="H16" s="1158" t="s">
        <v>368</v>
      </c>
      <c r="I16" s="888" t="s">
        <v>63</v>
      </c>
      <c r="J16" s="894" t="s">
        <v>500</v>
      </c>
      <c r="K16" s="894" t="s">
        <v>501</v>
      </c>
      <c r="L16" s="894" t="s">
        <v>356</v>
      </c>
      <c r="M16" s="888" t="s">
        <v>373</v>
      </c>
      <c r="N16" s="892" t="s">
        <v>136</v>
      </c>
      <c r="O16" s="890">
        <v>1</v>
      </c>
      <c r="P16" s="1147" t="s">
        <v>53</v>
      </c>
      <c r="Q16" s="1147" t="s">
        <v>53</v>
      </c>
      <c r="R16" s="1147" t="s">
        <v>53</v>
      </c>
      <c r="S16" s="1147" t="s">
        <v>54</v>
      </c>
      <c r="T16" s="1147" t="s">
        <v>53</v>
      </c>
      <c r="U16" s="1147" t="s">
        <v>54</v>
      </c>
      <c r="V16" s="1147" t="s">
        <v>54</v>
      </c>
      <c r="W16" s="1147" t="s">
        <v>54</v>
      </c>
      <c r="X16" s="1147" t="s">
        <v>54</v>
      </c>
      <c r="Y16" s="1147" t="s">
        <v>53</v>
      </c>
      <c r="Z16" s="1147" t="s">
        <v>53</v>
      </c>
      <c r="AA16" s="1147" t="s">
        <v>53</v>
      </c>
      <c r="AB16" s="1147" t="s">
        <v>53</v>
      </c>
      <c r="AC16" s="1147" t="s">
        <v>53</v>
      </c>
      <c r="AD16" s="1147" t="s">
        <v>54</v>
      </c>
      <c r="AE16" s="1147" t="s">
        <v>53</v>
      </c>
      <c r="AF16" s="1147" t="s">
        <v>54</v>
      </c>
      <c r="AG16" s="1147" t="s">
        <v>53</v>
      </c>
      <c r="AH16" s="1147" t="s">
        <v>54</v>
      </c>
      <c r="AI16" s="1149">
        <v>11</v>
      </c>
      <c r="AJ16" s="886" t="s">
        <v>131</v>
      </c>
      <c r="AK16" s="906">
        <v>0.8</v>
      </c>
      <c r="AL16" s="904" t="s">
        <v>130</v>
      </c>
      <c r="AM16" s="833" t="s">
        <v>84</v>
      </c>
      <c r="AN16" s="266" t="s">
        <v>1267</v>
      </c>
      <c r="AO16" s="285" t="s">
        <v>522</v>
      </c>
      <c r="AP16" s="801" t="s">
        <v>104</v>
      </c>
      <c r="AQ16" s="781" t="s">
        <v>61</v>
      </c>
      <c r="AR16" s="228">
        <v>0.25</v>
      </c>
      <c r="AS16" s="781" t="s">
        <v>56</v>
      </c>
      <c r="AT16" s="766">
        <v>0.15</v>
      </c>
      <c r="AU16" s="767">
        <v>0.4</v>
      </c>
      <c r="AV16" s="781" t="s">
        <v>57</v>
      </c>
      <c r="AW16" s="781" t="s">
        <v>58</v>
      </c>
      <c r="AX16" s="781" t="s">
        <v>59</v>
      </c>
      <c r="AY16" s="767">
        <v>0.6</v>
      </c>
      <c r="AZ16" s="768" t="s">
        <v>123</v>
      </c>
      <c r="BA16" s="767">
        <v>0.8</v>
      </c>
      <c r="BB16" s="768" t="s">
        <v>131</v>
      </c>
      <c r="BC16" s="769" t="s">
        <v>130</v>
      </c>
      <c r="BD16" s="896" t="s">
        <v>60</v>
      </c>
      <c r="BE16" s="1147" t="s">
        <v>523</v>
      </c>
      <c r="BF16" s="1141" t="s">
        <v>524</v>
      </c>
      <c r="BG16" s="1141" t="s">
        <v>402</v>
      </c>
      <c r="BH16" s="1144">
        <v>44564</v>
      </c>
      <c r="BI16" s="1231">
        <v>44926</v>
      </c>
      <c r="BJ16" s="967" t="s">
        <v>1268</v>
      </c>
    </row>
    <row r="17" spans="2:62" ht="252.75" customHeight="1" thickBot="1" x14ac:dyDescent="0.35">
      <c r="B17" s="929"/>
      <c r="C17" s="1337"/>
      <c r="D17" s="1164"/>
      <c r="E17" s="913"/>
      <c r="F17" s="1157"/>
      <c r="G17" s="1209"/>
      <c r="H17" s="1160"/>
      <c r="I17" s="889"/>
      <c r="J17" s="895"/>
      <c r="K17" s="895"/>
      <c r="L17" s="895"/>
      <c r="M17" s="889"/>
      <c r="N17" s="893"/>
      <c r="O17" s="891"/>
      <c r="P17" s="1148"/>
      <c r="Q17" s="1148"/>
      <c r="R17" s="1148"/>
      <c r="S17" s="1148"/>
      <c r="T17" s="1148"/>
      <c r="U17" s="1148"/>
      <c r="V17" s="1148"/>
      <c r="W17" s="1148"/>
      <c r="X17" s="1148"/>
      <c r="Y17" s="1148"/>
      <c r="Z17" s="1148"/>
      <c r="AA17" s="1148"/>
      <c r="AB17" s="1148"/>
      <c r="AC17" s="1148"/>
      <c r="AD17" s="1148"/>
      <c r="AE17" s="1148"/>
      <c r="AF17" s="1148"/>
      <c r="AG17" s="1148"/>
      <c r="AH17" s="1148"/>
      <c r="AI17" s="1151"/>
      <c r="AJ17" s="887"/>
      <c r="AK17" s="907"/>
      <c r="AL17" s="905"/>
      <c r="AM17" s="833" t="s">
        <v>348</v>
      </c>
      <c r="AN17" s="266" t="s">
        <v>530</v>
      </c>
      <c r="AO17" s="285" t="s">
        <v>529</v>
      </c>
      <c r="AP17" s="696" t="s">
        <v>104</v>
      </c>
      <c r="AQ17" s="792" t="s">
        <v>61</v>
      </c>
      <c r="AR17" s="227">
        <v>0.25</v>
      </c>
      <c r="AS17" s="792" t="s">
        <v>56</v>
      </c>
      <c r="AT17" s="774">
        <v>0.15</v>
      </c>
      <c r="AU17" s="799">
        <v>0.4</v>
      </c>
      <c r="AV17" s="792" t="s">
        <v>57</v>
      </c>
      <c r="AW17" s="792" t="s">
        <v>58</v>
      </c>
      <c r="AX17" s="792" t="s">
        <v>59</v>
      </c>
      <c r="AY17" s="794">
        <v>0.36</v>
      </c>
      <c r="AZ17" s="800" t="s">
        <v>90</v>
      </c>
      <c r="BA17" s="777">
        <v>0.8</v>
      </c>
      <c r="BB17" s="800" t="s">
        <v>131</v>
      </c>
      <c r="BC17" s="795" t="s">
        <v>130</v>
      </c>
      <c r="BD17" s="897"/>
      <c r="BE17" s="1148"/>
      <c r="BF17" s="1143"/>
      <c r="BG17" s="1143"/>
      <c r="BH17" s="1146"/>
      <c r="BI17" s="1233"/>
      <c r="BJ17" s="969"/>
    </row>
    <row r="18" spans="2:62" ht="273.75" customHeight="1" thickBot="1" x14ac:dyDescent="0.35">
      <c r="B18" s="929"/>
      <c r="C18" s="1337"/>
      <c r="D18" s="1164"/>
      <c r="E18" s="878" t="s">
        <v>74</v>
      </c>
      <c r="F18" s="1155" t="s">
        <v>255</v>
      </c>
      <c r="G18" s="1208" t="s">
        <v>502</v>
      </c>
      <c r="H18" s="1158" t="s">
        <v>368</v>
      </c>
      <c r="I18" s="888" t="s">
        <v>63</v>
      </c>
      <c r="J18" s="894" t="s">
        <v>503</v>
      </c>
      <c r="K18" s="894" t="s">
        <v>504</v>
      </c>
      <c r="L18" s="894" t="s">
        <v>356</v>
      </c>
      <c r="M18" s="888" t="s">
        <v>374</v>
      </c>
      <c r="N18" s="892" t="s">
        <v>113</v>
      </c>
      <c r="O18" s="890">
        <v>0.2</v>
      </c>
      <c r="P18" s="1147" t="s">
        <v>53</v>
      </c>
      <c r="Q18" s="1147" t="s">
        <v>53</v>
      </c>
      <c r="R18" s="1147" t="s">
        <v>53</v>
      </c>
      <c r="S18" s="1147" t="s">
        <v>54</v>
      </c>
      <c r="T18" s="1147" t="s">
        <v>53</v>
      </c>
      <c r="U18" s="1147" t="s">
        <v>54</v>
      </c>
      <c r="V18" s="1147" t="s">
        <v>54</v>
      </c>
      <c r="W18" s="1147" t="s">
        <v>54</v>
      </c>
      <c r="X18" s="1147" t="s">
        <v>54</v>
      </c>
      <c r="Y18" s="1147" t="s">
        <v>53</v>
      </c>
      <c r="Z18" s="1147" t="s">
        <v>53</v>
      </c>
      <c r="AA18" s="1147" t="s">
        <v>53</v>
      </c>
      <c r="AB18" s="1147" t="s">
        <v>53</v>
      </c>
      <c r="AC18" s="1147" t="s">
        <v>53</v>
      </c>
      <c r="AD18" s="1147" t="s">
        <v>54</v>
      </c>
      <c r="AE18" s="1147" t="s">
        <v>53</v>
      </c>
      <c r="AF18" s="1147" t="s">
        <v>54</v>
      </c>
      <c r="AG18" s="1147" t="s">
        <v>53</v>
      </c>
      <c r="AH18" s="1147" t="s">
        <v>54</v>
      </c>
      <c r="AI18" s="1149">
        <v>11</v>
      </c>
      <c r="AJ18" s="886" t="s">
        <v>131</v>
      </c>
      <c r="AK18" s="906">
        <v>0.8</v>
      </c>
      <c r="AL18" s="904" t="s">
        <v>130</v>
      </c>
      <c r="AM18" s="216" t="s">
        <v>84</v>
      </c>
      <c r="AN18" s="287" t="s">
        <v>1267</v>
      </c>
      <c r="AO18" s="284" t="s">
        <v>522</v>
      </c>
      <c r="AP18" s="758" t="s">
        <v>104</v>
      </c>
      <c r="AQ18" s="421" t="s">
        <v>61</v>
      </c>
      <c r="AR18" s="288">
        <v>0.25</v>
      </c>
      <c r="AS18" s="421" t="s">
        <v>56</v>
      </c>
      <c r="AT18" s="757">
        <v>0.15</v>
      </c>
      <c r="AU18" s="760">
        <v>0.4</v>
      </c>
      <c r="AV18" s="421" t="s">
        <v>57</v>
      </c>
      <c r="AW18" s="421" t="s">
        <v>58</v>
      </c>
      <c r="AX18" s="421" t="s">
        <v>59</v>
      </c>
      <c r="AY18" s="760">
        <v>0.12</v>
      </c>
      <c r="AZ18" s="761" t="s">
        <v>113</v>
      </c>
      <c r="BA18" s="760">
        <v>0.8</v>
      </c>
      <c r="BB18" s="761" t="s">
        <v>131</v>
      </c>
      <c r="BC18" s="747" t="s">
        <v>130</v>
      </c>
      <c r="BD18" s="896" t="s">
        <v>60</v>
      </c>
      <c r="BE18" s="1147" t="s">
        <v>523</v>
      </c>
      <c r="BF18" s="1141" t="s">
        <v>524</v>
      </c>
      <c r="BG18" s="1141" t="s">
        <v>402</v>
      </c>
      <c r="BH18" s="1144">
        <v>44562</v>
      </c>
      <c r="BI18" s="1231">
        <v>44926</v>
      </c>
      <c r="BJ18" s="967" t="s">
        <v>1268</v>
      </c>
    </row>
    <row r="19" spans="2:62" ht="213" customHeight="1" thickBot="1" x14ac:dyDescent="0.35">
      <c r="B19" s="930"/>
      <c r="C19" s="1215"/>
      <c r="D19" s="1165"/>
      <c r="E19" s="879"/>
      <c r="F19" s="1157"/>
      <c r="G19" s="1209"/>
      <c r="H19" s="1160"/>
      <c r="I19" s="889"/>
      <c r="J19" s="895"/>
      <c r="K19" s="895"/>
      <c r="L19" s="895"/>
      <c r="M19" s="889"/>
      <c r="N19" s="893"/>
      <c r="O19" s="891"/>
      <c r="P19" s="1148"/>
      <c r="Q19" s="1148"/>
      <c r="R19" s="1148"/>
      <c r="S19" s="1148"/>
      <c r="T19" s="1148"/>
      <c r="U19" s="1148"/>
      <c r="V19" s="1148"/>
      <c r="W19" s="1148"/>
      <c r="X19" s="1148"/>
      <c r="Y19" s="1148"/>
      <c r="Z19" s="1148"/>
      <c r="AA19" s="1148"/>
      <c r="AB19" s="1148"/>
      <c r="AC19" s="1148"/>
      <c r="AD19" s="1148"/>
      <c r="AE19" s="1148"/>
      <c r="AF19" s="1148"/>
      <c r="AG19" s="1148"/>
      <c r="AH19" s="1148"/>
      <c r="AI19" s="1151"/>
      <c r="AJ19" s="887"/>
      <c r="AK19" s="907"/>
      <c r="AL19" s="905"/>
      <c r="AM19" s="809" t="s">
        <v>348</v>
      </c>
      <c r="AN19" s="266" t="s">
        <v>533</v>
      </c>
      <c r="AO19" s="494" t="s">
        <v>522</v>
      </c>
      <c r="AP19" s="798" t="s">
        <v>106</v>
      </c>
      <c r="AQ19" s="792" t="s">
        <v>55</v>
      </c>
      <c r="AR19" s="227">
        <v>0.1</v>
      </c>
      <c r="AS19" s="792" t="s">
        <v>56</v>
      </c>
      <c r="AT19" s="774">
        <v>0.15</v>
      </c>
      <c r="AU19" s="799">
        <v>0.25</v>
      </c>
      <c r="AV19" s="792" t="s">
        <v>57</v>
      </c>
      <c r="AW19" s="792" t="s">
        <v>65</v>
      </c>
      <c r="AX19" s="792" t="s">
        <v>59</v>
      </c>
      <c r="AY19" s="794">
        <v>0.12</v>
      </c>
      <c r="AZ19" s="800" t="s">
        <v>113</v>
      </c>
      <c r="BA19" s="777">
        <v>0.60000000000000009</v>
      </c>
      <c r="BB19" s="800" t="s">
        <v>124</v>
      </c>
      <c r="BC19" s="795" t="s">
        <v>127</v>
      </c>
      <c r="BD19" s="897"/>
      <c r="BE19" s="1148"/>
      <c r="BF19" s="1143"/>
      <c r="BG19" s="1143"/>
      <c r="BH19" s="1146"/>
      <c r="BI19" s="1233"/>
      <c r="BJ19" s="969"/>
    </row>
    <row r="20" spans="2:62" ht="139.5" customHeight="1" thickBot="1" x14ac:dyDescent="0.35">
      <c r="B20" s="928" t="s">
        <v>195</v>
      </c>
      <c r="C20" s="1214" t="s">
        <v>213</v>
      </c>
      <c r="D20" s="1163" t="s">
        <v>229</v>
      </c>
      <c r="E20" s="923" t="s">
        <v>74</v>
      </c>
      <c r="F20" s="1155" t="s">
        <v>266</v>
      </c>
      <c r="G20" s="1208" t="s">
        <v>1269</v>
      </c>
      <c r="H20" s="1158" t="s">
        <v>368</v>
      </c>
      <c r="I20" s="888" t="s">
        <v>63</v>
      </c>
      <c r="J20" s="894" t="s">
        <v>787</v>
      </c>
      <c r="K20" s="894" t="s">
        <v>1270</v>
      </c>
      <c r="L20" s="894" t="s">
        <v>356</v>
      </c>
      <c r="M20" s="888" t="s">
        <v>373</v>
      </c>
      <c r="N20" s="892" t="s">
        <v>136</v>
      </c>
      <c r="O20" s="890">
        <v>1</v>
      </c>
      <c r="P20" s="1147" t="s">
        <v>54</v>
      </c>
      <c r="Q20" s="1147" t="s">
        <v>53</v>
      </c>
      <c r="R20" s="1147" t="s">
        <v>54</v>
      </c>
      <c r="S20" s="1147" t="s">
        <v>54</v>
      </c>
      <c r="T20" s="1147" t="s">
        <v>53</v>
      </c>
      <c r="U20" s="1147" t="s">
        <v>53</v>
      </c>
      <c r="V20" s="1147" t="s">
        <v>53</v>
      </c>
      <c r="W20" s="1147" t="s">
        <v>54</v>
      </c>
      <c r="X20" s="1147" t="s">
        <v>53</v>
      </c>
      <c r="Y20" s="1147" t="s">
        <v>54</v>
      </c>
      <c r="Z20" s="1147" t="s">
        <v>54</v>
      </c>
      <c r="AA20" s="1147" t="s">
        <v>53</v>
      </c>
      <c r="AB20" s="1147" t="s">
        <v>54</v>
      </c>
      <c r="AC20" s="1147" t="s">
        <v>54</v>
      </c>
      <c r="AD20" s="1147" t="s">
        <v>53</v>
      </c>
      <c r="AE20" s="1147" t="s">
        <v>54</v>
      </c>
      <c r="AF20" s="1147" t="s">
        <v>54</v>
      </c>
      <c r="AG20" s="1147" t="s">
        <v>53</v>
      </c>
      <c r="AH20" s="1147" t="s">
        <v>54</v>
      </c>
      <c r="AI20" s="1149">
        <v>8</v>
      </c>
      <c r="AJ20" s="886" t="s">
        <v>131</v>
      </c>
      <c r="AK20" s="906">
        <v>0.8</v>
      </c>
      <c r="AL20" s="904" t="s">
        <v>130</v>
      </c>
      <c r="AM20" s="809" t="s">
        <v>84</v>
      </c>
      <c r="AN20" s="719" t="s">
        <v>1271</v>
      </c>
      <c r="AO20" s="209" t="s">
        <v>1272</v>
      </c>
      <c r="AP20" s="765" t="s">
        <v>104</v>
      </c>
      <c r="AQ20" s="781" t="s">
        <v>62</v>
      </c>
      <c r="AR20" s="228">
        <v>0.15</v>
      </c>
      <c r="AS20" s="781" t="s">
        <v>56</v>
      </c>
      <c r="AT20" s="766">
        <v>0.15</v>
      </c>
      <c r="AU20" s="767">
        <v>0.3</v>
      </c>
      <c r="AV20" s="781" t="s">
        <v>57</v>
      </c>
      <c r="AW20" s="781" t="s">
        <v>58</v>
      </c>
      <c r="AX20" s="781" t="s">
        <v>59</v>
      </c>
      <c r="AY20" s="767">
        <v>0.7</v>
      </c>
      <c r="AZ20" s="768" t="s">
        <v>130</v>
      </c>
      <c r="BA20" s="767">
        <v>0.8</v>
      </c>
      <c r="BB20" s="768" t="s">
        <v>131</v>
      </c>
      <c r="BC20" s="769" t="s">
        <v>130</v>
      </c>
      <c r="BD20" s="896" t="s">
        <v>60</v>
      </c>
      <c r="BE20" s="462" t="s">
        <v>1273</v>
      </c>
      <c r="BF20" s="793" t="s">
        <v>1274</v>
      </c>
      <c r="BG20" s="793" t="s">
        <v>795</v>
      </c>
      <c r="BH20" s="488">
        <v>44562</v>
      </c>
      <c r="BI20" s="488">
        <v>44866</v>
      </c>
      <c r="BJ20" s="489" t="s">
        <v>796</v>
      </c>
    </row>
    <row r="21" spans="2:62" ht="213" customHeight="1" thickBot="1" x14ac:dyDescent="0.35">
      <c r="B21" s="929"/>
      <c r="C21" s="1337"/>
      <c r="D21" s="1164"/>
      <c r="E21" s="913"/>
      <c r="F21" s="1157"/>
      <c r="G21" s="1209"/>
      <c r="H21" s="1160"/>
      <c r="I21" s="889"/>
      <c r="J21" s="895"/>
      <c r="K21" s="895"/>
      <c r="L21" s="895"/>
      <c r="M21" s="889"/>
      <c r="N21" s="893"/>
      <c r="O21" s="891"/>
      <c r="P21" s="1148"/>
      <c r="Q21" s="1148"/>
      <c r="R21" s="1148"/>
      <c r="S21" s="1148"/>
      <c r="T21" s="1148"/>
      <c r="U21" s="1148"/>
      <c r="V21" s="1148"/>
      <c r="W21" s="1148"/>
      <c r="X21" s="1148"/>
      <c r="Y21" s="1148"/>
      <c r="Z21" s="1148"/>
      <c r="AA21" s="1148"/>
      <c r="AB21" s="1148"/>
      <c r="AC21" s="1148"/>
      <c r="AD21" s="1148"/>
      <c r="AE21" s="1148"/>
      <c r="AF21" s="1148"/>
      <c r="AG21" s="1148"/>
      <c r="AH21" s="1148"/>
      <c r="AI21" s="1151"/>
      <c r="AJ21" s="887"/>
      <c r="AK21" s="907"/>
      <c r="AL21" s="905"/>
      <c r="AM21" s="809" t="s">
        <v>348</v>
      </c>
      <c r="AN21" s="459" t="s">
        <v>791</v>
      </c>
      <c r="AO21" s="209" t="s">
        <v>790</v>
      </c>
      <c r="AP21" s="798" t="s">
        <v>104</v>
      </c>
      <c r="AQ21" s="792" t="s">
        <v>62</v>
      </c>
      <c r="AR21" s="227">
        <v>0.15</v>
      </c>
      <c r="AS21" s="792" t="s">
        <v>56</v>
      </c>
      <c r="AT21" s="774">
        <v>0.15</v>
      </c>
      <c r="AU21" s="799">
        <v>0.3</v>
      </c>
      <c r="AV21" s="783" t="s">
        <v>57</v>
      </c>
      <c r="AW21" s="783" t="s">
        <v>58</v>
      </c>
      <c r="AX21" s="783" t="s">
        <v>59</v>
      </c>
      <c r="AY21" s="794">
        <v>0.49</v>
      </c>
      <c r="AZ21" s="800" t="s">
        <v>123</v>
      </c>
      <c r="BA21" s="777">
        <v>0.8</v>
      </c>
      <c r="BB21" s="800" t="s">
        <v>131</v>
      </c>
      <c r="BC21" s="795" t="s">
        <v>130</v>
      </c>
      <c r="BD21" s="897"/>
      <c r="BE21" s="771" t="s">
        <v>1275</v>
      </c>
      <c r="BF21" s="771" t="s">
        <v>1276</v>
      </c>
      <c r="BG21" s="374" t="s">
        <v>402</v>
      </c>
      <c r="BH21" s="375">
        <v>44583</v>
      </c>
      <c r="BI21" s="375">
        <v>44895</v>
      </c>
      <c r="BJ21" s="490" t="s">
        <v>1277</v>
      </c>
    </row>
    <row r="22" spans="2:62" ht="124.5" customHeight="1" thickBot="1" x14ac:dyDescent="0.35">
      <c r="B22" s="930"/>
      <c r="C22" s="1215"/>
      <c r="D22" s="1165"/>
      <c r="E22" s="770" t="s">
        <v>50</v>
      </c>
      <c r="F22" s="828" t="s">
        <v>269</v>
      </c>
      <c r="G22" s="811" t="s">
        <v>806</v>
      </c>
      <c r="H22" s="354" t="s">
        <v>368</v>
      </c>
      <c r="I22" s="811" t="s">
        <v>63</v>
      </c>
      <c r="J22" s="811" t="s">
        <v>807</v>
      </c>
      <c r="K22" s="811" t="s">
        <v>808</v>
      </c>
      <c r="L22" s="812" t="s">
        <v>356</v>
      </c>
      <c r="M22" s="355" t="s">
        <v>373</v>
      </c>
      <c r="N22" s="813" t="s">
        <v>136</v>
      </c>
      <c r="O22" s="814">
        <v>1</v>
      </c>
      <c r="P22" s="815" t="s">
        <v>53</v>
      </c>
      <c r="Q22" s="815" t="s">
        <v>53</v>
      </c>
      <c r="R22" s="815" t="s">
        <v>54</v>
      </c>
      <c r="S22" s="815" t="s">
        <v>54</v>
      </c>
      <c r="T22" s="815" t="s">
        <v>53</v>
      </c>
      <c r="U22" s="815" t="s">
        <v>53</v>
      </c>
      <c r="V22" s="815" t="s">
        <v>53</v>
      </c>
      <c r="W22" s="815" t="s">
        <v>53</v>
      </c>
      <c r="X22" s="815" t="s">
        <v>54</v>
      </c>
      <c r="Y22" s="815" t="s">
        <v>53</v>
      </c>
      <c r="Z22" s="815" t="s">
        <v>53</v>
      </c>
      <c r="AA22" s="815" t="s">
        <v>53</v>
      </c>
      <c r="AB22" s="815" t="s">
        <v>53</v>
      </c>
      <c r="AC22" s="815" t="s">
        <v>53</v>
      </c>
      <c r="AD22" s="815" t="s">
        <v>53</v>
      </c>
      <c r="AE22" s="815" t="s">
        <v>53</v>
      </c>
      <c r="AF22" s="815" t="s">
        <v>53</v>
      </c>
      <c r="AG22" s="815" t="s">
        <v>53</v>
      </c>
      <c r="AH22" s="815" t="s">
        <v>54</v>
      </c>
      <c r="AI22" s="826">
        <v>15</v>
      </c>
      <c r="AJ22" s="817" t="s">
        <v>156</v>
      </c>
      <c r="AK22" s="818">
        <v>1</v>
      </c>
      <c r="AL22" s="485" t="s">
        <v>91</v>
      </c>
      <c r="AM22" s="189" t="s">
        <v>84</v>
      </c>
      <c r="AN22" s="459" t="s">
        <v>809</v>
      </c>
      <c r="AO22" s="209" t="s">
        <v>810</v>
      </c>
      <c r="AP22" s="819" t="s">
        <v>104</v>
      </c>
      <c r="AQ22" s="820" t="s">
        <v>61</v>
      </c>
      <c r="AR22" s="830">
        <v>0.25</v>
      </c>
      <c r="AS22" s="820" t="s">
        <v>56</v>
      </c>
      <c r="AT22" s="818">
        <v>0.15</v>
      </c>
      <c r="AU22" s="821">
        <v>0.4</v>
      </c>
      <c r="AV22" s="820" t="s">
        <v>57</v>
      </c>
      <c r="AW22" s="820" t="s">
        <v>58</v>
      </c>
      <c r="AX22" s="820" t="s">
        <v>59</v>
      </c>
      <c r="AY22" s="821">
        <v>0.6</v>
      </c>
      <c r="AZ22" s="822" t="s">
        <v>123</v>
      </c>
      <c r="BA22" s="821">
        <v>1</v>
      </c>
      <c r="BB22" s="822" t="s">
        <v>156</v>
      </c>
      <c r="BC22" s="823" t="s">
        <v>91</v>
      </c>
      <c r="BD22" s="820" t="s">
        <v>60</v>
      </c>
      <c r="BE22" s="815" t="s">
        <v>811</v>
      </c>
      <c r="BF22" s="815" t="s">
        <v>1278</v>
      </c>
      <c r="BG22" s="491" t="s">
        <v>437</v>
      </c>
      <c r="BH22" s="492">
        <v>44562</v>
      </c>
      <c r="BI22" s="492">
        <v>44895</v>
      </c>
      <c r="BJ22" s="493" t="s">
        <v>1013</v>
      </c>
    </row>
    <row r="23" spans="2:62" ht="179.25" customHeight="1" thickBot="1" x14ac:dyDescent="0.35">
      <c r="B23" s="1283" t="s">
        <v>200</v>
      </c>
      <c r="C23" s="865" t="s">
        <v>208</v>
      </c>
      <c r="D23" s="867" t="s">
        <v>226</v>
      </c>
      <c r="E23" s="247" t="s">
        <v>50</v>
      </c>
      <c r="F23" s="857" t="s">
        <v>272</v>
      </c>
      <c r="G23" s="864" t="s">
        <v>685</v>
      </c>
      <c r="H23" s="187" t="s">
        <v>368</v>
      </c>
      <c r="I23" s="852" t="s">
        <v>63</v>
      </c>
      <c r="J23" s="852" t="s">
        <v>1199</v>
      </c>
      <c r="K23" s="852" t="s">
        <v>1200</v>
      </c>
      <c r="L23" s="853" t="s">
        <v>356</v>
      </c>
      <c r="M23" s="473" t="s">
        <v>374</v>
      </c>
      <c r="N23" s="835" t="s">
        <v>113</v>
      </c>
      <c r="O23" s="836">
        <v>0.2</v>
      </c>
      <c r="P23" s="755" t="s">
        <v>53</v>
      </c>
      <c r="Q23" s="755" t="s">
        <v>53</v>
      </c>
      <c r="R23" s="755" t="s">
        <v>53</v>
      </c>
      <c r="S23" s="755" t="s">
        <v>53</v>
      </c>
      <c r="T23" s="755" t="s">
        <v>53</v>
      </c>
      <c r="U23" s="755" t="s">
        <v>53</v>
      </c>
      <c r="V23" s="755" t="s">
        <v>53</v>
      </c>
      <c r="W23" s="755" t="s">
        <v>53</v>
      </c>
      <c r="X23" s="755" t="s">
        <v>54</v>
      </c>
      <c r="Y23" s="755" t="s">
        <v>53</v>
      </c>
      <c r="Z23" s="755" t="s">
        <v>53</v>
      </c>
      <c r="AA23" s="755" t="s">
        <v>53</v>
      </c>
      <c r="AB23" s="755" t="s">
        <v>53</v>
      </c>
      <c r="AC23" s="755" t="s">
        <v>53</v>
      </c>
      <c r="AD23" s="755" t="s">
        <v>53</v>
      </c>
      <c r="AE23" s="755" t="s">
        <v>54</v>
      </c>
      <c r="AF23" s="755" t="s">
        <v>53</v>
      </c>
      <c r="AG23" s="755" t="s">
        <v>53</v>
      </c>
      <c r="AH23" s="755" t="s">
        <v>54</v>
      </c>
      <c r="AI23" s="720">
        <v>16</v>
      </c>
      <c r="AJ23" s="750" t="s">
        <v>156</v>
      </c>
      <c r="AK23" s="749">
        <v>1</v>
      </c>
      <c r="AL23" s="856" t="s">
        <v>91</v>
      </c>
      <c r="AM23" s="810" t="s">
        <v>84</v>
      </c>
      <c r="AN23" s="866" t="s">
        <v>1201</v>
      </c>
      <c r="AO23" s="653" t="s">
        <v>1202</v>
      </c>
      <c r="AP23" s="436" t="s">
        <v>104</v>
      </c>
      <c r="AQ23" s="831" t="s">
        <v>62</v>
      </c>
      <c r="AR23" s="834">
        <v>0.15</v>
      </c>
      <c r="AS23" s="831" t="s">
        <v>56</v>
      </c>
      <c r="AT23" s="749">
        <v>0.15</v>
      </c>
      <c r="AU23" s="726">
        <v>0.3</v>
      </c>
      <c r="AV23" s="831" t="s">
        <v>57</v>
      </c>
      <c r="AW23" s="831" t="s">
        <v>58</v>
      </c>
      <c r="AX23" s="831" t="s">
        <v>59</v>
      </c>
      <c r="AY23" s="726">
        <v>0.14000000000000001</v>
      </c>
      <c r="AZ23" s="725" t="s">
        <v>113</v>
      </c>
      <c r="BA23" s="726">
        <v>1</v>
      </c>
      <c r="BB23" s="725" t="s">
        <v>156</v>
      </c>
      <c r="BC23" s="724" t="s">
        <v>91</v>
      </c>
      <c r="BD23" s="831" t="s">
        <v>60</v>
      </c>
      <c r="BE23" s="849" t="s">
        <v>1203</v>
      </c>
      <c r="BF23" s="849" t="s">
        <v>1202</v>
      </c>
      <c r="BG23" s="806" t="s">
        <v>826</v>
      </c>
      <c r="BH23" s="859">
        <v>44563</v>
      </c>
      <c r="BI23" s="859">
        <v>44926</v>
      </c>
      <c r="BJ23" s="854" t="s">
        <v>1204</v>
      </c>
    </row>
    <row r="24" spans="2:62" ht="128.25" customHeight="1" thickBot="1" x14ac:dyDescent="0.35">
      <c r="B24" s="928" t="s">
        <v>198</v>
      </c>
      <c r="C24" s="1214" t="s">
        <v>217</v>
      </c>
      <c r="D24" s="1163" t="s">
        <v>230</v>
      </c>
      <c r="E24" s="923" t="s">
        <v>50</v>
      </c>
      <c r="F24" s="1155" t="s">
        <v>290</v>
      </c>
      <c r="G24" s="1208" t="s">
        <v>769</v>
      </c>
      <c r="H24" s="1158" t="s">
        <v>368</v>
      </c>
      <c r="I24" s="888" t="s">
        <v>63</v>
      </c>
      <c r="J24" s="1116" t="s">
        <v>766</v>
      </c>
      <c r="K24" s="991" t="s">
        <v>767</v>
      </c>
      <c r="L24" s="894" t="s">
        <v>356</v>
      </c>
      <c r="M24" s="888" t="s">
        <v>374</v>
      </c>
      <c r="N24" s="892" t="s">
        <v>113</v>
      </c>
      <c r="O24" s="890">
        <v>0.2</v>
      </c>
      <c r="P24" s="1147" t="s">
        <v>53</v>
      </c>
      <c r="Q24" s="1147" t="s">
        <v>53</v>
      </c>
      <c r="R24" s="1147" t="s">
        <v>53</v>
      </c>
      <c r="S24" s="1147" t="s">
        <v>54</v>
      </c>
      <c r="T24" s="1147" t="s">
        <v>53</v>
      </c>
      <c r="U24" s="1147" t="s">
        <v>53</v>
      </c>
      <c r="V24" s="1147" t="s">
        <v>53</v>
      </c>
      <c r="W24" s="1147" t="s">
        <v>54</v>
      </c>
      <c r="X24" s="1147" t="s">
        <v>54</v>
      </c>
      <c r="Y24" s="1147" t="s">
        <v>53</v>
      </c>
      <c r="Z24" s="1147" t="s">
        <v>53</v>
      </c>
      <c r="AA24" s="1147" t="s">
        <v>53</v>
      </c>
      <c r="AB24" s="1147" t="s">
        <v>53</v>
      </c>
      <c r="AC24" s="1147" t="s">
        <v>53</v>
      </c>
      <c r="AD24" s="1147" t="s">
        <v>54</v>
      </c>
      <c r="AE24" s="1147" t="s">
        <v>54</v>
      </c>
      <c r="AF24" s="1147" t="s">
        <v>54</v>
      </c>
      <c r="AG24" s="1147" t="s">
        <v>54</v>
      </c>
      <c r="AH24" s="1147" t="s">
        <v>54</v>
      </c>
      <c r="AI24" s="1149">
        <v>11</v>
      </c>
      <c r="AJ24" s="886" t="s">
        <v>131</v>
      </c>
      <c r="AK24" s="906">
        <v>0.8</v>
      </c>
      <c r="AL24" s="904" t="s">
        <v>130</v>
      </c>
      <c r="AM24" s="472" t="s">
        <v>84</v>
      </c>
      <c r="AN24" s="474" t="s">
        <v>771</v>
      </c>
      <c r="AO24" s="209" t="s">
        <v>768</v>
      </c>
      <c r="AP24" s="765" t="s">
        <v>104</v>
      </c>
      <c r="AQ24" s="781" t="s">
        <v>61</v>
      </c>
      <c r="AR24" s="228">
        <v>0.25</v>
      </c>
      <c r="AS24" s="781" t="s">
        <v>56</v>
      </c>
      <c r="AT24" s="766">
        <v>0.15</v>
      </c>
      <c r="AU24" s="767">
        <v>0.4</v>
      </c>
      <c r="AV24" s="781" t="s">
        <v>57</v>
      </c>
      <c r="AW24" s="781" t="s">
        <v>58</v>
      </c>
      <c r="AX24" s="781" t="s">
        <v>59</v>
      </c>
      <c r="AY24" s="767">
        <v>0.12</v>
      </c>
      <c r="AZ24" s="768" t="s">
        <v>113</v>
      </c>
      <c r="BA24" s="767">
        <v>0.8</v>
      </c>
      <c r="BB24" s="768" t="s">
        <v>131</v>
      </c>
      <c r="BC24" s="769" t="s">
        <v>130</v>
      </c>
      <c r="BD24" s="896" t="s">
        <v>60</v>
      </c>
      <c r="BE24" s="1338" t="s">
        <v>772</v>
      </c>
      <c r="BF24" s="1141" t="s">
        <v>773</v>
      </c>
      <c r="BG24" s="1141" t="s">
        <v>397</v>
      </c>
      <c r="BH24" s="1144">
        <v>44713</v>
      </c>
      <c r="BI24" s="1231">
        <v>44895</v>
      </c>
      <c r="BJ24" s="1138" t="s">
        <v>774</v>
      </c>
    </row>
    <row r="25" spans="2:62" ht="189.75" customHeight="1" thickBot="1" x14ac:dyDescent="0.35">
      <c r="B25" s="930"/>
      <c r="C25" s="1215"/>
      <c r="D25" s="1165"/>
      <c r="E25" s="879"/>
      <c r="F25" s="1157"/>
      <c r="G25" s="1209"/>
      <c r="H25" s="1160"/>
      <c r="I25" s="889"/>
      <c r="J25" s="1118"/>
      <c r="K25" s="993"/>
      <c r="L25" s="895"/>
      <c r="M25" s="889"/>
      <c r="N25" s="893"/>
      <c r="O25" s="891"/>
      <c r="P25" s="1148"/>
      <c r="Q25" s="1148"/>
      <c r="R25" s="1148"/>
      <c r="S25" s="1148"/>
      <c r="T25" s="1148"/>
      <c r="U25" s="1148"/>
      <c r="V25" s="1148"/>
      <c r="W25" s="1148"/>
      <c r="X25" s="1148"/>
      <c r="Y25" s="1148"/>
      <c r="Z25" s="1148"/>
      <c r="AA25" s="1148"/>
      <c r="AB25" s="1148"/>
      <c r="AC25" s="1148"/>
      <c r="AD25" s="1148"/>
      <c r="AE25" s="1148"/>
      <c r="AF25" s="1148"/>
      <c r="AG25" s="1148"/>
      <c r="AH25" s="1148"/>
      <c r="AI25" s="1151"/>
      <c r="AJ25" s="887"/>
      <c r="AK25" s="907"/>
      <c r="AL25" s="905"/>
      <c r="AM25" s="833" t="s">
        <v>348</v>
      </c>
      <c r="AN25" s="475" t="s">
        <v>770</v>
      </c>
      <c r="AO25" s="209" t="s">
        <v>768</v>
      </c>
      <c r="AP25" s="798" t="s">
        <v>104</v>
      </c>
      <c r="AQ25" s="792" t="s">
        <v>62</v>
      </c>
      <c r="AR25" s="227">
        <v>0.15</v>
      </c>
      <c r="AS25" s="792" t="s">
        <v>56</v>
      </c>
      <c r="AT25" s="774">
        <v>0.15</v>
      </c>
      <c r="AU25" s="799">
        <v>0.3</v>
      </c>
      <c r="AV25" s="792" t="s">
        <v>73</v>
      </c>
      <c r="AW25" s="792" t="s">
        <v>58</v>
      </c>
      <c r="AX25" s="792" t="s">
        <v>59</v>
      </c>
      <c r="AY25" s="794">
        <v>8.3999999999999991E-2</v>
      </c>
      <c r="AZ25" s="800" t="s">
        <v>113</v>
      </c>
      <c r="BA25" s="777">
        <v>0.8</v>
      </c>
      <c r="BB25" s="800" t="s">
        <v>131</v>
      </c>
      <c r="BC25" s="795" t="s">
        <v>130</v>
      </c>
      <c r="BD25" s="897"/>
      <c r="BE25" s="1339"/>
      <c r="BF25" s="1143"/>
      <c r="BG25" s="1143"/>
      <c r="BH25" s="1146"/>
      <c r="BI25" s="1233"/>
      <c r="BJ25" s="1140"/>
    </row>
    <row r="26" spans="2:62" ht="207" customHeight="1" thickBot="1" x14ac:dyDescent="0.35">
      <c r="B26" s="928" t="s">
        <v>196</v>
      </c>
      <c r="C26" s="1214" t="s">
        <v>209</v>
      </c>
      <c r="D26" s="1163" t="s">
        <v>231</v>
      </c>
      <c r="E26" s="853" t="s">
        <v>74</v>
      </c>
      <c r="F26" s="828" t="s">
        <v>302</v>
      </c>
      <c r="G26" s="811" t="s">
        <v>806</v>
      </c>
      <c r="H26" s="648" t="s">
        <v>368</v>
      </c>
      <c r="I26" s="811" t="s">
        <v>63</v>
      </c>
      <c r="J26" s="811" t="s">
        <v>1136</v>
      </c>
      <c r="K26" s="811" t="s">
        <v>1137</v>
      </c>
      <c r="L26" s="812" t="s">
        <v>356</v>
      </c>
      <c r="M26" s="355" t="s">
        <v>373</v>
      </c>
      <c r="N26" s="813" t="s">
        <v>136</v>
      </c>
      <c r="O26" s="814">
        <v>1</v>
      </c>
      <c r="P26" s="815" t="s">
        <v>53</v>
      </c>
      <c r="Q26" s="815" t="s">
        <v>53</v>
      </c>
      <c r="R26" s="815" t="s">
        <v>54</v>
      </c>
      <c r="S26" s="815" t="s">
        <v>54</v>
      </c>
      <c r="T26" s="815" t="s">
        <v>53</v>
      </c>
      <c r="U26" s="815" t="s">
        <v>53</v>
      </c>
      <c r="V26" s="815" t="s">
        <v>53</v>
      </c>
      <c r="W26" s="815" t="s">
        <v>53</v>
      </c>
      <c r="X26" s="815" t="s">
        <v>54</v>
      </c>
      <c r="Y26" s="815" t="s">
        <v>53</v>
      </c>
      <c r="Z26" s="815" t="s">
        <v>53</v>
      </c>
      <c r="AA26" s="815" t="s">
        <v>53</v>
      </c>
      <c r="AB26" s="815" t="s">
        <v>53</v>
      </c>
      <c r="AC26" s="815" t="s">
        <v>53</v>
      </c>
      <c r="AD26" s="815" t="s">
        <v>53</v>
      </c>
      <c r="AE26" s="815" t="s">
        <v>53</v>
      </c>
      <c r="AF26" s="815" t="s">
        <v>53</v>
      </c>
      <c r="AG26" s="815" t="s">
        <v>53</v>
      </c>
      <c r="AH26" s="815" t="s">
        <v>54</v>
      </c>
      <c r="AI26" s="826">
        <v>15</v>
      </c>
      <c r="AJ26" s="817" t="s">
        <v>156</v>
      </c>
      <c r="AK26" s="818">
        <v>1</v>
      </c>
      <c r="AL26" s="485" t="s">
        <v>91</v>
      </c>
      <c r="AM26" s="189" t="s">
        <v>348</v>
      </c>
      <c r="AN26" s="459" t="s">
        <v>1138</v>
      </c>
      <c r="AO26" s="209" t="s">
        <v>810</v>
      </c>
      <c r="AP26" s="702" t="s">
        <v>104</v>
      </c>
      <c r="AQ26" s="668" t="s">
        <v>61</v>
      </c>
      <c r="AR26" s="569">
        <v>0.25</v>
      </c>
      <c r="AS26" s="668" t="s">
        <v>56</v>
      </c>
      <c r="AT26" s="664">
        <v>0.15</v>
      </c>
      <c r="AU26" s="683">
        <v>0.4</v>
      </c>
      <c r="AV26" s="668" t="s">
        <v>57</v>
      </c>
      <c r="AW26" s="668" t="s">
        <v>58</v>
      </c>
      <c r="AX26" s="668" t="s">
        <v>59</v>
      </c>
      <c r="AY26" s="683">
        <v>0.6</v>
      </c>
      <c r="AZ26" s="684" t="s">
        <v>123</v>
      </c>
      <c r="BA26" s="683">
        <v>1</v>
      </c>
      <c r="BB26" s="684" t="s">
        <v>156</v>
      </c>
      <c r="BC26" s="685" t="s">
        <v>91</v>
      </c>
      <c r="BD26" s="668" t="s">
        <v>60</v>
      </c>
      <c r="BE26" s="721" t="s">
        <v>811</v>
      </c>
      <c r="BF26" s="721" t="s">
        <v>1278</v>
      </c>
      <c r="BG26" s="570" t="s">
        <v>437</v>
      </c>
      <c r="BH26" s="571">
        <v>44562</v>
      </c>
      <c r="BI26" s="571">
        <v>44895</v>
      </c>
      <c r="BJ26" s="695" t="s">
        <v>1279</v>
      </c>
    </row>
    <row r="27" spans="2:62" ht="72" customHeight="1" thickBot="1" x14ac:dyDescent="0.35">
      <c r="B27" s="929"/>
      <c r="C27" s="1337"/>
      <c r="D27" s="1164"/>
      <c r="E27" s="878" t="s">
        <v>50</v>
      </c>
      <c r="F27" s="1155" t="s">
        <v>305</v>
      </c>
      <c r="G27" s="926" t="s">
        <v>875</v>
      </c>
      <c r="H27" s="1182" t="s">
        <v>368</v>
      </c>
      <c r="I27" s="888" t="s">
        <v>63</v>
      </c>
      <c r="J27" s="894" t="s">
        <v>1280</v>
      </c>
      <c r="K27" s="894" t="s">
        <v>877</v>
      </c>
      <c r="L27" s="894" t="s">
        <v>102</v>
      </c>
      <c r="M27" s="888" t="s">
        <v>373</v>
      </c>
      <c r="N27" s="892" t="s">
        <v>136</v>
      </c>
      <c r="O27" s="890">
        <v>1</v>
      </c>
      <c r="P27" s="1147" t="s">
        <v>53</v>
      </c>
      <c r="Q27" s="1147" t="s">
        <v>53</v>
      </c>
      <c r="R27" s="1147" t="s">
        <v>53</v>
      </c>
      <c r="S27" s="1147" t="s">
        <v>53</v>
      </c>
      <c r="T27" s="1147" t="s">
        <v>53</v>
      </c>
      <c r="U27" s="1147" t="s">
        <v>53</v>
      </c>
      <c r="V27" s="1147" t="s">
        <v>53</v>
      </c>
      <c r="W27" s="1147" t="s">
        <v>53</v>
      </c>
      <c r="X27" s="1147" t="s">
        <v>53</v>
      </c>
      <c r="Y27" s="1147" t="s">
        <v>53</v>
      </c>
      <c r="Z27" s="1147" t="s">
        <v>53</v>
      </c>
      <c r="AA27" s="1147" t="s">
        <v>53</v>
      </c>
      <c r="AB27" s="1147" t="s">
        <v>53</v>
      </c>
      <c r="AC27" s="1147" t="s">
        <v>53</v>
      </c>
      <c r="AD27" s="1147" t="s">
        <v>53</v>
      </c>
      <c r="AE27" s="1147" t="s">
        <v>54</v>
      </c>
      <c r="AF27" s="1147" t="s">
        <v>53</v>
      </c>
      <c r="AG27" s="1147" t="s">
        <v>53</v>
      </c>
      <c r="AH27" s="1147" t="s">
        <v>54</v>
      </c>
      <c r="AI27" s="1149">
        <v>17</v>
      </c>
      <c r="AJ27" s="886" t="s">
        <v>156</v>
      </c>
      <c r="AK27" s="906">
        <v>1</v>
      </c>
      <c r="AL27" s="1020" t="s">
        <v>91</v>
      </c>
      <c r="AM27" s="1227" t="s">
        <v>84</v>
      </c>
      <c r="AN27" s="1225" t="s">
        <v>878</v>
      </c>
      <c r="AO27" s="1223" t="s">
        <v>810</v>
      </c>
      <c r="AP27" s="976" t="s">
        <v>104</v>
      </c>
      <c r="AQ27" s="896" t="s">
        <v>61</v>
      </c>
      <c r="AR27" s="830">
        <v>0.25</v>
      </c>
      <c r="AS27" s="896" t="s">
        <v>56</v>
      </c>
      <c r="AT27" s="906">
        <v>0.15</v>
      </c>
      <c r="AU27" s="959">
        <v>0.4</v>
      </c>
      <c r="AV27" s="896" t="s">
        <v>57</v>
      </c>
      <c r="AW27" s="896" t="s">
        <v>58</v>
      </c>
      <c r="AX27" s="896" t="s">
        <v>59</v>
      </c>
      <c r="AY27" s="959">
        <v>0.6</v>
      </c>
      <c r="AZ27" s="957" t="s">
        <v>123</v>
      </c>
      <c r="BA27" s="959">
        <v>1</v>
      </c>
      <c r="BB27" s="957" t="s">
        <v>156</v>
      </c>
      <c r="BC27" s="961" t="s">
        <v>91</v>
      </c>
      <c r="BD27" s="896" t="s">
        <v>60</v>
      </c>
      <c r="BE27" s="727" t="s">
        <v>881</v>
      </c>
      <c r="BF27" s="703" t="s">
        <v>879</v>
      </c>
      <c r="BG27" s="703" t="s">
        <v>402</v>
      </c>
      <c r="BH27" s="704">
        <v>44562</v>
      </c>
      <c r="BI27" s="705">
        <v>44926</v>
      </c>
      <c r="BJ27" s="967" t="s">
        <v>880</v>
      </c>
    </row>
    <row r="28" spans="2:62" ht="66" customHeight="1" thickBot="1" x14ac:dyDescent="0.35">
      <c r="B28" s="929"/>
      <c r="C28" s="1337"/>
      <c r="D28" s="1164"/>
      <c r="E28" s="912"/>
      <c r="F28" s="1156"/>
      <c r="G28" s="990"/>
      <c r="H28" s="1183"/>
      <c r="I28" s="909"/>
      <c r="J28" s="908"/>
      <c r="K28" s="908"/>
      <c r="L28" s="908"/>
      <c r="M28" s="909"/>
      <c r="N28" s="925"/>
      <c r="O28" s="924"/>
      <c r="P28" s="966"/>
      <c r="Q28" s="966"/>
      <c r="R28" s="966"/>
      <c r="S28" s="966"/>
      <c r="T28" s="966"/>
      <c r="U28" s="966"/>
      <c r="V28" s="966"/>
      <c r="W28" s="966"/>
      <c r="X28" s="966"/>
      <c r="Y28" s="966"/>
      <c r="Z28" s="966"/>
      <c r="AA28" s="966"/>
      <c r="AB28" s="966"/>
      <c r="AC28" s="966"/>
      <c r="AD28" s="966"/>
      <c r="AE28" s="966"/>
      <c r="AF28" s="966"/>
      <c r="AG28" s="966"/>
      <c r="AH28" s="966"/>
      <c r="AI28" s="1150"/>
      <c r="AJ28" s="922"/>
      <c r="AK28" s="921"/>
      <c r="AL28" s="1039"/>
      <c r="AM28" s="1228"/>
      <c r="AN28" s="1226"/>
      <c r="AO28" s="1224"/>
      <c r="AP28" s="1222"/>
      <c r="AQ28" s="917"/>
      <c r="AR28" s="830"/>
      <c r="AS28" s="917"/>
      <c r="AT28" s="921"/>
      <c r="AU28" s="1230"/>
      <c r="AV28" s="917"/>
      <c r="AW28" s="917"/>
      <c r="AX28" s="917"/>
      <c r="AY28" s="1230"/>
      <c r="AZ28" s="1229"/>
      <c r="BA28" s="1230"/>
      <c r="BB28" s="1229"/>
      <c r="BC28" s="1197"/>
      <c r="BD28" s="917"/>
      <c r="BE28" s="729" t="s">
        <v>882</v>
      </c>
      <c r="BF28" s="575" t="s">
        <v>879</v>
      </c>
      <c r="BG28" s="575" t="s">
        <v>402</v>
      </c>
      <c r="BH28" s="319">
        <v>44562</v>
      </c>
      <c r="BI28" s="576">
        <v>44926</v>
      </c>
      <c r="BJ28" s="968"/>
    </row>
    <row r="29" spans="2:62" ht="104.25" customHeight="1" thickBot="1" x14ac:dyDescent="0.35">
      <c r="B29" s="929"/>
      <c r="C29" s="1337"/>
      <c r="D29" s="1164"/>
      <c r="E29" s="912"/>
      <c r="F29" s="1156"/>
      <c r="G29" s="990"/>
      <c r="H29" s="1183"/>
      <c r="I29" s="909"/>
      <c r="J29" s="908"/>
      <c r="K29" s="908"/>
      <c r="L29" s="908"/>
      <c r="M29" s="909"/>
      <c r="N29" s="925"/>
      <c r="O29" s="924"/>
      <c r="P29" s="966"/>
      <c r="Q29" s="966"/>
      <c r="R29" s="966"/>
      <c r="S29" s="966"/>
      <c r="T29" s="966"/>
      <c r="U29" s="966"/>
      <c r="V29" s="966"/>
      <c r="W29" s="966"/>
      <c r="X29" s="966"/>
      <c r="Y29" s="966"/>
      <c r="Z29" s="966"/>
      <c r="AA29" s="966"/>
      <c r="AB29" s="966"/>
      <c r="AC29" s="966"/>
      <c r="AD29" s="966"/>
      <c r="AE29" s="966"/>
      <c r="AF29" s="966"/>
      <c r="AG29" s="966"/>
      <c r="AH29" s="966"/>
      <c r="AI29" s="1150"/>
      <c r="AJ29" s="922"/>
      <c r="AK29" s="921"/>
      <c r="AL29" s="1039"/>
      <c r="AM29" s="1228"/>
      <c r="AN29" s="1226"/>
      <c r="AO29" s="1224"/>
      <c r="AP29" s="1222"/>
      <c r="AQ29" s="917"/>
      <c r="AR29" s="830"/>
      <c r="AS29" s="917"/>
      <c r="AT29" s="921"/>
      <c r="AU29" s="1230"/>
      <c r="AV29" s="917"/>
      <c r="AW29" s="917"/>
      <c r="AX29" s="917"/>
      <c r="AY29" s="1230"/>
      <c r="AZ29" s="1229"/>
      <c r="BA29" s="1230"/>
      <c r="BB29" s="1229"/>
      <c r="BC29" s="1197"/>
      <c r="BD29" s="917"/>
      <c r="BE29" s="729" t="s">
        <v>884</v>
      </c>
      <c r="BF29" s="575" t="s">
        <v>879</v>
      </c>
      <c r="BG29" s="575" t="s">
        <v>402</v>
      </c>
      <c r="BH29" s="319">
        <v>44562</v>
      </c>
      <c r="BI29" s="576">
        <v>44926</v>
      </c>
      <c r="BJ29" s="968"/>
    </row>
    <row r="30" spans="2:62" ht="132.75" customHeight="1" thickBot="1" x14ac:dyDescent="0.35">
      <c r="B30" s="929"/>
      <c r="C30" s="1337"/>
      <c r="D30" s="1164"/>
      <c r="E30" s="913"/>
      <c r="F30" s="1157"/>
      <c r="G30" s="927"/>
      <c r="H30" s="1206"/>
      <c r="I30" s="889"/>
      <c r="J30" s="895"/>
      <c r="K30" s="895"/>
      <c r="L30" s="895"/>
      <c r="M30" s="889"/>
      <c r="N30" s="893"/>
      <c r="O30" s="891"/>
      <c r="P30" s="1148"/>
      <c r="Q30" s="1148"/>
      <c r="R30" s="1148"/>
      <c r="S30" s="1148"/>
      <c r="T30" s="1148"/>
      <c r="U30" s="1148"/>
      <c r="V30" s="1148"/>
      <c r="W30" s="1148"/>
      <c r="X30" s="1148"/>
      <c r="Y30" s="1148"/>
      <c r="Z30" s="1148"/>
      <c r="AA30" s="1148"/>
      <c r="AB30" s="1148"/>
      <c r="AC30" s="1148"/>
      <c r="AD30" s="1148"/>
      <c r="AE30" s="1148"/>
      <c r="AF30" s="1148"/>
      <c r="AG30" s="1148"/>
      <c r="AH30" s="1148"/>
      <c r="AI30" s="1151"/>
      <c r="AJ30" s="887"/>
      <c r="AK30" s="907"/>
      <c r="AL30" s="1021"/>
      <c r="AM30" s="1340"/>
      <c r="AN30" s="1315"/>
      <c r="AO30" s="1341"/>
      <c r="AP30" s="977"/>
      <c r="AQ30" s="897"/>
      <c r="AR30" s="569"/>
      <c r="AS30" s="897"/>
      <c r="AT30" s="907"/>
      <c r="AU30" s="960"/>
      <c r="AV30" s="897"/>
      <c r="AW30" s="897"/>
      <c r="AX30" s="897"/>
      <c r="AY30" s="960"/>
      <c r="AZ30" s="958"/>
      <c r="BA30" s="960"/>
      <c r="BB30" s="958"/>
      <c r="BC30" s="962"/>
      <c r="BD30" s="897"/>
      <c r="BE30" s="586" t="s">
        <v>883</v>
      </c>
      <c r="BF30" s="587" t="s">
        <v>879</v>
      </c>
      <c r="BG30" s="587" t="s">
        <v>402</v>
      </c>
      <c r="BH30" s="588">
        <v>44562</v>
      </c>
      <c r="BI30" s="589">
        <v>44926</v>
      </c>
      <c r="BJ30" s="969"/>
    </row>
    <row r="31" spans="2:62" ht="137.25" customHeight="1" thickBot="1" x14ac:dyDescent="0.35">
      <c r="B31" s="929"/>
      <c r="C31" s="1337"/>
      <c r="D31" s="1164"/>
      <c r="E31" s="878" t="s">
        <v>50</v>
      </c>
      <c r="F31" s="1155" t="s">
        <v>331</v>
      </c>
      <c r="G31" s="926" t="s">
        <v>889</v>
      </c>
      <c r="H31" s="1182" t="s">
        <v>368</v>
      </c>
      <c r="I31" s="888" t="s">
        <v>63</v>
      </c>
      <c r="J31" s="894" t="s">
        <v>1281</v>
      </c>
      <c r="K31" s="894" t="s">
        <v>891</v>
      </c>
      <c r="L31" s="894" t="s">
        <v>356</v>
      </c>
      <c r="M31" s="888" t="s">
        <v>373</v>
      </c>
      <c r="N31" s="892" t="s">
        <v>136</v>
      </c>
      <c r="O31" s="890">
        <v>1</v>
      </c>
      <c r="P31" s="1147" t="s">
        <v>53</v>
      </c>
      <c r="Q31" s="1147" t="s">
        <v>53</v>
      </c>
      <c r="R31" s="1147" t="s">
        <v>53</v>
      </c>
      <c r="S31" s="1147" t="s">
        <v>53</v>
      </c>
      <c r="T31" s="1147" t="s">
        <v>53</v>
      </c>
      <c r="U31" s="1147" t="s">
        <v>53</v>
      </c>
      <c r="V31" s="1147" t="s">
        <v>53</v>
      </c>
      <c r="W31" s="1147" t="s">
        <v>53</v>
      </c>
      <c r="X31" s="1147" t="s">
        <v>53</v>
      </c>
      <c r="Y31" s="1147" t="s">
        <v>53</v>
      </c>
      <c r="Z31" s="1147" t="s">
        <v>53</v>
      </c>
      <c r="AA31" s="1147" t="s">
        <v>53</v>
      </c>
      <c r="AB31" s="1147" t="s">
        <v>53</v>
      </c>
      <c r="AC31" s="1147" t="s">
        <v>53</v>
      </c>
      <c r="AD31" s="1147" t="s">
        <v>53</v>
      </c>
      <c r="AE31" s="1147" t="s">
        <v>54</v>
      </c>
      <c r="AF31" s="1147" t="s">
        <v>53</v>
      </c>
      <c r="AG31" s="1147" t="s">
        <v>53</v>
      </c>
      <c r="AH31" s="1147" t="s">
        <v>54</v>
      </c>
      <c r="AI31" s="1149">
        <v>17</v>
      </c>
      <c r="AJ31" s="886" t="s">
        <v>156</v>
      </c>
      <c r="AK31" s="906">
        <v>1</v>
      </c>
      <c r="AL31" s="1020" t="s">
        <v>91</v>
      </c>
      <c r="AM31" s="189" t="s">
        <v>84</v>
      </c>
      <c r="AN31" s="723" t="s">
        <v>892</v>
      </c>
      <c r="AO31" s="656" t="s">
        <v>896</v>
      </c>
      <c r="AP31" s="765" t="s">
        <v>104</v>
      </c>
      <c r="AQ31" s="781" t="s">
        <v>62</v>
      </c>
      <c r="AR31" s="228">
        <v>0.15</v>
      </c>
      <c r="AS31" s="781" t="s">
        <v>56</v>
      </c>
      <c r="AT31" s="766">
        <v>0.15</v>
      </c>
      <c r="AU31" s="767">
        <v>0.3</v>
      </c>
      <c r="AV31" s="781" t="s">
        <v>57</v>
      </c>
      <c r="AW31" s="781" t="s">
        <v>58</v>
      </c>
      <c r="AX31" s="781" t="s">
        <v>59</v>
      </c>
      <c r="AY31" s="767">
        <v>0.7</v>
      </c>
      <c r="AZ31" s="768" t="s">
        <v>130</v>
      </c>
      <c r="BA31" s="767">
        <v>1</v>
      </c>
      <c r="BB31" s="768" t="s">
        <v>156</v>
      </c>
      <c r="BC31" s="769" t="s">
        <v>91</v>
      </c>
      <c r="BD31" s="896" t="s">
        <v>60</v>
      </c>
      <c r="BE31" s="1141" t="s">
        <v>897</v>
      </c>
      <c r="BF31" s="1141" t="s">
        <v>898</v>
      </c>
      <c r="BG31" s="1141" t="s">
        <v>402</v>
      </c>
      <c r="BH31" s="1144">
        <v>44562</v>
      </c>
      <c r="BI31" s="1231">
        <v>44926</v>
      </c>
      <c r="BJ31" s="967" t="s">
        <v>899</v>
      </c>
    </row>
    <row r="32" spans="2:62" ht="164.25" customHeight="1" thickBot="1" x14ac:dyDescent="0.35">
      <c r="B32" s="929"/>
      <c r="C32" s="1337"/>
      <c r="D32" s="1164"/>
      <c r="E32" s="912"/>
      <c r="F32" s="1156"/>
      <c r="G32" s="990"/>
      <c r="H32" s="1183"/>
      <c r="I32" s="909"/>
      <c r="J32" s="908"/>
      <c r="K32" s="908"/>
      <c r="L32" s="908"/>
      <c r="M32" s="909"/>
      <c r="N32" s="925"/>
      <c r="O32" s="924"/>
      <c r="P32" s="966"/>
      <c r="Q32" s="966"/>
      <c r="R32" s="966"/>
      <c r="S32" s="966"/>
      <c r="T32" s="966"/>
      <c r="U32" s="966"/>
      <c r="V32" s="966"/>
      <c r="W32" s="966"/>
      <c r="X32" s="966"/>
      <c r="Y32" s="966"/>
      <c r="Z32" s="966"/>
      <c r="AA32" s="966"/>
      <c r="AB32" s="966"/>
      <c r="AC32" s="966"/>
      <c r="AD32" s="966"/>
      <c r="AE32" s="966"/>
      <c r="AF32" s="966"/>
      <c r="AG32" s="966"/>
      <c r="AH32" s="966"/>
      <c r="AI32" s="1150"/>
      <c r="AJ32" s="922"/>
      <c r="AK32" s="921"/>
      <c r="AL32" s="1039"/>
      <c r="AM32" s="189" t="s">
        <v>348</v>
      </c>
      <c r="AN32" s="723" t="s">
        <v>893</v>
      </c>
      <c r="AO32" s="657" t="s">
        <v>896</v>
      </c>
      <c r="AP32" s="416" t="s">
        <v>104</v>
      </c>
      <c r="AQ32" s="782" t="s">
        <v>62</v>
      </c>
      <c r="AR32" s="310">
        <v>0.15</v>
      </c>
      <c r="AS32" s="782" t="s">
        <v>56</v>
      </c>
      <c r="AT32" s="738">
        <v>0.15</v>
      </c>
      <c r="AU32" s="739">
        <v>0.3</v>
      </c>
      <c r="AV32" s="782" t="s">
        <v>57</v>
      </c>
      <c r="AW32" s="782" t="s">
        <v>58</v>
      </c>
      <c r="AX32" s="782" t="s">
        <v>59</v>
      </c>
      <c r="AY32" s="751">
        <v>0.49</v>
      </c>
      <c r="AZ32" s="740" t="s">
        <v>123</v>
      </c>
      <c r="BA32" s="739">
        <v>1</v>
      </c>
      <c r="BB32" s="740" t="s">
        <v>156</v>
      </c>
      <c r="BC32" s="741" t="s">
        <v>91</v>
      </c>
      <c r="BD32" s="917"/>
      <c r="BE32" s="1142"/>
      <c r="BF32" s="1142"/>
      <c r="BG32" s="1142"/>
      <c r="BH32" s="1145"/>
      <c r="BI32" s="1232"/>
      <c r="BJ32" s="968"/>
    </row>
    <row r="33" spans="2:62" ht="159" customHeight="1" thickBot="1" x14ac:dyDescent="0.35">
      <c r="B33" s="929"/>
      <c r="C33" s="1337"/>
      <c r="D33" s="1164"/>
      <c r="E33" s="912"/>
      <c r="F33" s="1156"/>
      <c r="G33" s="990"/>
      <c r="H33" s="1183"/>
      <c r="I33" s="909"/>
      <c r="J33" s="908"/>
      <c r="K33" s="908"/>
      <c r="L33" s="908"/>
      <c r="M33" s="909"/>
      <c r="N33" s="925"/>
      <c r="O33" s="924"/>
      <c r="P33" s="966"/>
      <c r="Q33" s="966"/>
      <c r="R33" s="966"/>
      <c r="S33" s="966"/>
      <c r="T33" s="966"/>
      <c r="U33" s="966"/>
      <c r="V33" s="966"/>
      <c r="W33" s="966"/>
      <c r="X33" s="966"/>
      <c r="Y33" s="966"/>
      <c r="Z33" s="966"/>
      <c r="AA33" s="966"/>
      <c r="AB33" s="966"/>
      <c r="AC33" s="966"/>
      <c r="AD33" s="966"/>
      <c r="AE33" s="966"/>
      <c r="AF33" s="966"/>
      <c r="AG33" s="966"/>
      <c r="AH33" s="966"/>
      <c r="AI33" s="1150"/>
      <c r="AJ33" s="922"/>
      <c r="AK33" s="921"/>
      <c r="AL33" s="1039"/>
      <c r="AM33" s="189" t="s">
        <v>349</v>
      </c>
      <c r="AN33" s="723" t="s">
        <v>894</v>
      </c>
      <c r="AO33" s="657" t="s">
        <v>896</v>
      </c>
      <c r="AP33" s="416" t="s">
        <v>106</v>
      </c>
      <c r="AQ33" s="782" t="s">
        <v>55</v>
      </c>
      <c r="AR33" s="310">
        <v>0.1</v>
      </c>
      <c r="AS33" s="782" t="s">
        <v>56</v>
      </c>
      <c r="AT33" s="738">
        <v>0.15</v>
      </c>
      <c r="AU33" s="739">
        <v>0.25</v>
      </c>
      <c r="AV33" s="782" t="s">
        <v>57</v>
      </c>
      <c r="AW33" s="782" t="s">
        <v>58</v>
      </c>
      <c r="AX33" s="782" t="s">
        <v>59</v>
      </c>
      <c r="AY33" s="739">
        <v>0.49</v>
      </c>
      <c r="AZ33" s="740" t="s">
        <v>123</v>
      </c>
      <c r="BA33" s="739">
        <v>0.75</v>
      </c>
      <c r="BB33" s="740" t="s">
        <v>131</v>
      </c>
      <c r="BC33" s="741" t="s">
        <v>130</v>
      </c>
      <c r="BD33" s="917"/>
      <c r="BE33" s="1142"/>
      <c r="BF33" s="1142"/>
      <c r="BG33" s="1142"/>
      <c r="BH33" s="1145"/>
      <c r="BI33" s="1232"/>
      <c r="BJ33" s="968"/>
    </row>
    <row r="34" spans="2:62" ht="57.75" customHeight="1" thickBot="1" x14ac:dyDescent="0.35">
      <c r="B34" s="929"/>
      <c r="C34" s="1337"/>
      <c r="D34" s="1164"/>
      <c r="E34" s="912"/>
      <c r="F34" s="1156"/>
      <c r="G34" s="990"/>
      <c r="H34" s="1183"/>
      <c r="I34" s="909"/>
      <c r="J34" s="908"/>
      <c r="K34" s="908"/>
      <c r="L34" s="908"/>
      <c r="M34" s="909"/>
      <c r="N34" s="925"/>
      <c r="O34" s="924"/>
      <c r="P34" s="966"/>
      <c r="Q34" s="966"/>
      <c r="R34" s="966"/>
      <c r="S34" s="966"/>
      <c r="T34" s="966"/>
      <c r="U34" s="966"/>
      <c r="V34" s="966"/>
      <c r="W34" s="966"/>
      <c r="X34" s="966"/>
      <c r="Y34" s="966"/>
      <c r="Z34" s="966"/>
      <c r="AA34" s="966"/>
      <c r="AB34" s="966"/>
      <c r="AC34" s="966"/>
      <c r="AD34" s="966"/>
      <c r="AE34" s="966"/>
      <c r="AF34" s="966"/>
      <c r="AG34" s="966"/>
      <c r="AH34" s="966"/>
      <c r="AI34" s="1150"/>
      <c r="AJ34" s="922"/>
      <c r="AK34" s="921"/>
      <c r="AL34" s="1039"/>
      <c r="AM34" s="189" t="s">
        <v>350</v>
      </c>
      <c r="AN34" s="723" t="s">
        <v>895</v>
      </c>
      <c r="AO34" s="657" t="s">
        <v>896</v>
      </c>
      <c r="AP34" s="416" t="s">
        <v>106</v>
      </c>
      <c r="AQ34" s="782" t="s">
        <v>55</v>
      </c>
      <c r="AR34" s="310">
        <v>0.1</v>
      </c>
      <c r="AS34" s="782" t="s">
        <v>56</v>
      </c>
      <c r="AT34" s="738">
        <v>0.15</v>
      </c>
      <c r="AU34" s="739">
        <v>0.25</v>
      </c>
      <c r="AV34" s="782" t="s">
        <v>57</v>
      </c>
      <c r="AW34" s="782" t="s">
        <v>58</v>
      </c>
      <c r="AX34" s="782" t="s">
        <v>59</v>
      </c>
      <c r="AY34" s="739">
        <v>0.49</v>
      </c>
      <c r="AZ34" s="740" t="s">
        <v>123</v>
      </c>
      <c r="BA34" s="739">
        <v>0.5625</v>
      </c>
      <c r="BB34" s="740" t="s">
        <v>124</v>
      </c>
      <c r="BC34" s="741" t="s">
        <v>127</v>
      </c>
      <c r="BD34" s="917"/>
      <c r="BE34" s="1142"/>
      <c r="BF34" s="1142"/>
      <c r="BG34" s="1142"/>
      <c r="BH34" s="1145"/>
      <c r="BI34" s="1232"/>
      <c r="BJ34" s="968"/>
    </row>
    <row r="35" spans="2:62" ht="127.5" customHeight="1" thickBot="1" x14ac:dyDescent="0.35">
      <c r="B35" s="930"/>
      <c r="C35" s="1215"/>
      <c r="D35" s="1165"/>
      <c r="E35" s="879"/>
      <c r="F35" s="1157"/>
      <c r="G35" s="927"/>
      <c r="H35" s="1206"/>
      <c r="I35" s="889"/>
      <c r="J35" s="895"/>
      <c r="K35" s="895"/>
      <c r="L35" s="895"/>
      <c r="M35" s="889"/>
      <c r="N35" s="893"/>
      <c r="O35" s="891"/>
      <c r="P35" s="1148"/>
      <c r="Q35" s="1148"/>
      <c r="R35" s="1148"/>
      <c r="S35" s="1148"/>
      <c r="T35" s="1148"/>
      <c r="U35" s="1148"/>
      <c r="V35" s="1148"/>
      <c r="W35" s="1148"/>
      <c r="X35" s="1148"/>
      <c r="Y35" s="1148"/>
      <c r="Z35" s="1148"/>
      <c r="AA35" s="1148"/>
      <c r="AB35" s="1148"/>
      <c r="AC35" s="1148"/>
      <c r="AD35" s="1148"/>
      <c r="AE35" s="1148"/>
      <c r="AF35" s="1148"/>
      <c r="AG35" s="1148"/>
      <c r="AH35" s="1148"/>
      <c r="AI35" s="1151"/>
      <c r="AJ35" s="887"/>
      <c r="AK35" s="907"/>
      <c r="AL35" s="1021"/>
      <c r="AM35" s="189" t="s">
        <v>351</v>
      </c>
      <c r="AN35" s="459" t="s">
        <v>1159</v>
      </c>
      <c r="AO35" s="658" t="s">
        <v>1160</v>
      </c>
      <c r="AP35" s="775" t="s">
        <v>104</v>
      </c>
      <c r="AQ35" s="783" t="s">
        <v>62</v>
      </c>
      <c r="AR35" s="311">
        <v>0.15</v>
      </c>
      <c r="AS35" s="783" t="s">
        <v>56</v>
      </c>
      <c r="AT35" s="776">
        <v>0.15</v>
      </c>
      <c r="AU35" s="777">
        <v>0.3</v>
      </c>
      <c r="AV35" s="783" t="s">
        <v>57</v>
      </c>
      <c r="AW35" s="783" t="s">
        <v>58</v>
      </c>
      <c r="AX35" s="783" t="s">
        <v>59</v>
      </c>
      <c r="AY35" s="777">
        <v>0.34299999999999997</v>
      </c>
      <c r="AZ35" s="778" t="s">
        <v>90</v>
      </c>
      <c r="BA35" s="777">
        <v>0.5625</v>
      </c>
      <c r="BB35" s="778" t="s">
        <v>124</v>
      </c>
      <c r="BC35" s="779" t="s">
        <v>127</v>
      </c>
      <c r="BD35" s="897"/>
      <c r="BE35" s="1143"/>
      <c r="BF35" s="1143"/>
      <c r="BG35" s="1143"/>
      <c r="BH35" s="1146"/>
      <c r="BI35" s="1233"/>
      <c r="BJ35" s="969"/>
    </row>
    <row r="36" spans="2:62" ht="108" customHeight="1" thickBot="1" x14ac:dyDescent="0.35">
      <c r="B36" s="928" t="s">
        <v>203</v>
      </c>
      <c r="C36" s="1214" t="s">
        <v>210</v>
      </c>
      <c r="D36" s="1163" t="s">
        <v>226</v>
      </c>
      <c r="E36" s="923" t="s">
        <v>50</v>
      </c>
      <c r="F36" s="1155" t="s">
        <v>307</v>
      </c>
      <c r="G36" s="1208" t="s">
        <v>505</v>
      </c>
      <c r="H36" s="1158" t="s">
        <v>368</v>
      </c>
      <c r="I36" s="888" t="s">
        <v>51</v>
      </c>
      <c r="J36" s="894" t="s">
        <v>506</v>
      </c>
      <c r="K36" s="894" t="s">
        <v>507</v>
      </c>
      <c r="L36" s="894" t="s">
        <v>356</v>
      </c>
      <c r="M36" s="888" t="s">
        <v>374</v>
      </c>
      <c r="N36" s="892" t="s">
        <v>113</v>
      </c>
      <c r="O36" s="890">
        <v>0.2</v>
      </c>
      <c r="P36" s="1147" t="s">
        <v>53</v>
      </c>
      <c r="Q36" s="1147" t="s">
        <v>53</v>
      </c>
      <c r="R36" s="1147" t="s">
        <v>54</v>
      </c>
      <c r="S36" s="1147" t="s">
        <v>54</v>
      </c>
      <c r="T36" s="1147" t="s">
        <v>53</v>
      </c>
      <c r="U36" s="1147" t="s">
        <v>53</v>
      </c>
      <c r="V36" s="1147" t="s">
        <v>53</v>
      </c>
      <c r="W36" s="1147" t="s">
        <v>54</v>
      </c>
      <c r="X36" s="1147" t="s">
        <v>54</v>
      </c>
      <c r="Y36" s="1147" t="s">
        <v>53</v>
      </c>
      <c r="Z36" s="1147" t="s">
        <v>53</v>
      </c>
      <c r="AA36" s="1147" t="s">
        <v>53</v>
      </c>
      <c r="AB36" s="1147" t="s">
        <v>53</v>
      </c>
      <c r="AC36" s="1147" t="s">
        <v>53</v>
      </c>
      <c r="AD36" s="1147" t="s">
        <v>53</v>
      </c>
      <c r="AE36" s="1147" t="s">
        <v>54</v>
      </c>
      <c r="AF36" s="1147" t="s">
        <v>54</v>
      </c>
      <c r="AG36" s="1147" t="s">
        <v>54</v>
      </c>
      <c r="AH36" s="1147" t="s">
        <v>54</v>
      </c>
      <c r="AI36" s="1149">
        <v>11</v>
      </c>
      <c r="AJ36" s="886" t="s">
        <v>131</v>
      </c>
      <c r="AK36" s="906">
        <v>0.8</v>
      </c>
      <c r="AL36" s="1020" t="s">
        <v>130</v>
      </c>
      <c r="AM36" s="249" t="s">
        <v>84</v>
      </c>
      <c r="AN36" s="660" t="s">
        <v>508</v>
      </c>
      <c r="AO36" s="659" t="s">
        <v>509</v>
      </c>
      <c r="AP36" s="585" t="s">
        <v>104</v>
      </c>
      <c r="AQ36" s="421" t="s">
        <v>61</v>
      </c>
      <c r="AR36" s="288">
        <v>0.25</v>
      </c>
      <c r="AS36" s="421" t="s">
        <v>56</v>
      </c>
      <c r="AT36" s="757">
        <v>0.15</v>
      </c>
      <c r="AU36" s="760">
        <v>0.4</v>
      </c>
      <c r="AV36" s="421" t="s">
        <v>57</v>
      </c>
      <c r="AW36" s="421" t="s">
        <v>58</v>
      </c>
      <c r="AX36" s="421" t="s">
        <v>59</v>
      </c>
      <c r="AY36" s="760">
        <v>0.12</v>
      </c>
      <c r="AZ36" s="761" t="s">
        <v>113</v>
      </c>
      <c r="BA36" s="760">
        <v>0.8</v>
      </c>
      <c r="BB36" s="761" t="s">
        <v>131</v>
      </c>
      <c r="BC36" s="747" t="s">
        <v>130</v>
      </c>
      <c r="BD36" s="896" t="s">
        <v>60</v>
      </c>
      <c r="BE36" s="731" t="s">
        <v>511</v>
      </c>
      <c r="BF36" s="731" t="s">
        <v>1282</v>
      </c>
      <c r="BG36" s="731" t="s">
        <v>437</v>
      </c>
      <c r="BH36" s="732">
        <v>44566</v>
      </c>
      <c r="BI36" s="732">
        <v>44925</v>
      </c>
      <c r="BJ36" s="1342" t="s">
        <v>1283</v>
      </c>
    </row>
    <row r="37" spans="2:62" ht="108" customHeight="1" thickBot="1" x14ac:dyDescent="0.35">
      <c r="B37" s="929"/>
      <c r="C37" s="1337"/>
      <c r="D37" s="1164"/>
      <c r="E37" s="879"/>
      <c r="F37" s="1157"/>
      <c r="G37" s="1209"/>
      <c r="H37" s="1160"/>
      <c r="I37" s="889"/>
      <c r="J37" s="895"/>
      <c r="K37" s="895"/>
      <c r="L37" s="895"/>
      <c r="M37" s="889"/>
      <c r="N37" s="893"/>
      <c r="O37" s="891"/>
      <c r="P37" s="1148"/>
      <c r="Q37" s="1148"/>
      <c r="R37" s="1148"/>
      <c r="S37" s="1148"/>
      <c r="T37" s="1148"/>
      <c r="U37" s="1148"/>
      <c r="V37" s="1148"/>
      <c r="W37" s="1148"/>
      <c r="X37" s="1148"/>
      <c r="Y37" s="1148"/>
      <c r="Z37" s="1148"/>
      <c r="AA37" s="1148"/>
      <c r="AB37" s="1148"/>
      <c r="AC37" s="1148"/>
      <c r="AD37" s="1148"/>
      <c r="AE37" s="1148"/>
      <c r="AF37" s="1148"/>
      <c r="AG37" s="1148"/>
      <c r="AH37" s="1148"/>
      <c r="AI37" s="1151"/>
      <c r="AJ37" s="887"/>
      <c r="AK37" s="907"/>
      <c r="AL37" s="1021"/>
      <c r="AM37" s="143" t="s">
        <v>348</v>
      </c>
      <c r="AN37" s="266" t="s">
        <v>514</v>
      </c>
      <c r="AO37" s="635" t="s">
        <v>509</v>
      </c>
      <c r="AP37" s="623" t="s">
        <v>104</v>
      </c>
      <c r="AQ37" s="831" t="s">
        <v>61</v>
      </c>
      <c r="AR37" s="834">
        <v>0.25</v>
      </c>
      <c r="AS37" s="831" t="s">
        <v>56</v>
      </c>
      <c r="AT37" s="749">
        <v>0.15</v>
      </c>
      <c r="AU37" s="726">
        <v>0.4</v>
      </c>
      <c r="AV37" s="831" t="s">
        <v>57</v>
      </c>
      <c r="AW37" s="831" t="s">
        <v>58</v>
      </c>
      <c r="AX37" s="831" t="s">
        <v>59</v>
      </c>
      <c r="AY37" s="802">
        <v>7.1999999999999995E-2</v>
      </c>
      <c r="AZ37" s="725" t="s">
        <v>113</v>
      </c>
      <c r="BA37" s="788">
        <v>0.8</v>
      </c>
      <c r="BB37" s="725" t="s">
        <v>131</v>
      </c>
      <c r="BC37" s="724" t="s">
        <v>130</v>
      </c>
      <c r="BD37" s="897"/>
      <c r="BE37" s="634" t="s">
        <v>513</v>
      </c>
      <c r="BF37" s="587" t="s">
        <v>1282</v>
      </c>
      <c r="BG37" s="587" t="s">
        <v>437</v>
      </c>
      <c r="BH37" s="588">
        <v>44566</v>
      </c>
      <c r="BI37" s="588">
        <v>44925</v>
      </c>
      <c r="BJ37" s="1343"/>
    </row>
    <row r="38" spans="2:62" ht="123" customHeight="1" thickBot="1" x14ac:dyDescent="0.35">
      <c r="B38" s="929"/>
      <c r="C38" s="1337"/>
      <c r="D38" s="1164"/>
      <c r="E38" s="923" t="s">
        <v>50</v>
      </c>
      <c r="F38" s="1155" t="s">
        <v>313</v>
      </c>
      <c r="G38" s="931" t="s">
        <v>926</v>
      </c>
      <c r="H38" s="1158" t="s">
        <v>368</v>
      </c>
      <c r="I38" s="888" t="s">
        <v>63</v>
      </c>
      <c r="J38" s="888" t="s">
        <v>927</v>
      </c>
      <c r="K38" s="1152" t="s">
        <v>928</v>
      </c>
      <c r="L38" s="894" t="s">
        <v>356</v>
      </c>
      <c r="M38" s="888" t="s">
        <v>373</v>
      </c>
      <c r="N38" s="892" t="s">
        <v>136</v>
      </c>
      <c r="O38" s="890">
        <v>1</v>
      </c>
      <c r="P38" s="1147" t="s">
        <v>53</v>
      </c>
      <c r="Q38" s="1147" t="s">
        <v>53</v>
      </c>
      <c r="R38" s="1147" t="s">
        <v>53</v>
      </c>
      <c r="S38" s="1147" t="s">
        <v>54</v>
      </c>
      <c r="T38" s="1147" t="s">
        <v>53</v>
      </c>
      <c r="U38" s="1147" t="s">
        <v>53</v>
      </c>
      <c r="V38" s="1147" t="s">
        <v>53</v>
      </c>
      <c r="W38" s="1147" t="s">
        <v>54</v>
      </c>
      <c r="X38" s="1147" t="s">
        <v>54</v>
      </c>
      <c r="Y38" s="1147" t="s">
        <v>53</v>
      </c>
      <c r="Z38" s="1147" t="s">
        <v>53</v>
      </c>
      <c r="AA38" s="1147" t="s">
        <v>53</v>
      </c>
      <c r="AB38" s="1147" t="s">
        <v>53</v>
      </c>
      <c r="AC38" s="1147" t="s">
        <v>53</v>
      </c>
      <c r="AD38" s="1147" t="s">
        <v>53</v>
      </c>
      <c r="AE38" s="1147" t="s">
        <v>54</v>
      </c>
      <c r="AF38" s="1147" t="s">
        <v>54</v>
      </c>
      <c r="AG38" s="1147" t="s">
        <v>54</v>
      </c>
      <c r="AH38" s="1147" t="s">
        <v>54</v>
      </c>
      <c r="AI38" s="1149">
        <v>12</v>
      </c>
      <c r="AJ38" s="886" t="s">
        <v>156</v>
      </c>
      <c r="AK38" s="906">
        <v>1</v>
      </c>
      <c r="AL38" s="1020" t="s">
        <v>91</v>
      </c>
      <c r="AM38" s="622" t="s">
        <v>84</v>
      </c>
      <c r="AN38" s="266" t="s">
        <v>1284</v>
      </c>
      <c r="AO38" s="265" t="s">
        <v>1285</v>
      </c>
      <c r="AP38" s="356" t="s">
        <v>104</v>
      </c>
      <c r="AQ38" s="820" t="s">
        <v>61</v>
      </c>
      <c r="AR38" s="830">
        <v>0.25</v>
      </c>
      <c r="AS38" s="820" t="s">
        <v>56</v>
      </c>
      <c r="AT38" s="818">
        <v>0.15</v>
      </c>
      <c r="AU38" s="821">
        <v>0.4</v>
      </c>
      <c r="AV38" s="820" t="s">
        <v>73</v>
      </c>
      <c r="AW38" s="820" t="s">
        <v>58</v>
      </c>
      <c r="AX38" s="820" t="s">
        <v>59</v>
      </c>
      <c r="AY38" s="636">
        <v>4.3199999999999995E-2</v>
      </c>
      <c r="AZ38" s="822" t="s">
        <v>113</v>
      </c>
      <c r="BA38" s="821">
        <v>0.8</v>
      </c>
      <c r="BB38" s="822" t="s">
        <v>131</v>
      </c>
      <c r="BC38" s="823" t="s">
        <v>130</v>
      </c>
      <c r="BD38" s="896" t="s">
        <v>60</v>
      </c>
      <c r="BE38" s="1141" t="s">
        <v>1286</v>
      </c>
      <c r="BF38" s="1141" t="s">
        <v>1287</v>
      </c>
      <c r="BG38" s="1141" t="s">
        <v>437</v>
      </c>
      <c r="BH38" s="1144">
        <v>44563</v>
      </c>
      <c r="BI38" s="1144">
        <v>44925</v>
      </c>
      <c r="BJ38" s="1138" t="s">
        <v>1288</v>
      </c>
    </row>
    <row r="39" spans="2:62" ht="203.25" customHeight="1" thickBot="1" x14ac:dyDescent="0.35">
      <c r="B39" s="929"/>
      <c r="C39" s="1337"/>
      <c r="D39" s="1164"/>
      <c r="E39" s="912"/>
      <c r="F39" s="1156"/>
      <c r="G39" s="947"/>
      <c r="H39" s="1159"/>
      <c r="I39" s="909"/>
      <c r="J39" s="909"/>
      <c r="K39" s="1153"/>
      <c r="L39" s="908"/>
      <c r="M39" s="909"/>
      <c r="N39" s="925"/>
      <c r="O39" s="924"/>
      <c r="P39" s="966"/>
      <c r="Q39" s="966"/>
      <c r="R39" s="966"/>
      <c r="S39" s="966"/>
      <c r="T39" s="966"/>
      <c r="U39" s="966"/>
      <c r="V39" s="966"/>
      <c r="W39" s="966"/>
      <c r="X39" s="966"/>
      <c r="Y39" s="966"/>
      <c r="Z39" s="966"/>
      <c r="AA39" s="966"/>
      <c r="AB39" s="966"/>
      <c r="AC39" s="966"/>
      <c r="AD39" s="966"/>
      <c r="AE39" s="966"/>
      <c r="AF39" s="966"/>
      <c r="AG39" s="966"/>
      <c r="AH39" s="966"/>
      <c r="AI39" s="1150"/>
      <c r="AJ39" s="922"/>
      <c r="AK39" s="921"/>
      <c r="AL39" s="1039"/>
      <c r="AM39" s="622" t="s">
        <v>348</v>
      </c>
      <c r="AN39" s="266" t="s">
        <v>1289</v>
      </c>
      <c r="AO39" s="265" t="s">
        <v>1290</v>
      </c>
      <c r="AP39" s="696" t="s">
        <v>104</v>
      </c>
      <c r="AQ39" s="792" t="s">
        <v>61</v>
      </c>
      <c r="AR39" s="227">
        <v>0.25</v>
      </c>
      <c r="AS39" s="792" t="s">
        <v>56</v>
      </c>
      <c r="AT39" s="774">
        <v>0.15</v>
      </c>
      <c r="AU39" s="799">
        <v>0.4</v>
      </c>
      <c r="AV39" s="792" t="s">
        <v>73</v>
      </c>
      <c r="AW39" s="792" t="s">
        <v>58</v>
      </c>
      <c r="AX39" s="792" t="s">
        <v>59</v>
      </c>
      <c r="AY39" s="794">
        <v>2.5919999999999995E-2</v>
      </c>
      <c r="AZ39" s="800" t="s">
        <v>113</v>
      </c>
      <c r="BA39" s="777">
        <v>0.8</v>
      </c>
      <c r="BB39" s="800" t="s">
        <v>131</v>
      </c>
      <c r="BC39" s="795" t="s">
        <v>130</v>
      </c>
      <c r="BD39" s="917"/>
      <c r="BE39" s="1142"/>
      <c r="BF39" s="1142"/>
      <c r="BG39" s="1142"/>
      <c r="BH39" s="1145"/>
      <c r="BI39" s="1145"/>
      <c r="BJ39" s="1139"/>
    </row>
    <row r="40" spans="2:62" ht="108" customHeight="1" thickBot="1" x14ac:dyDescent="0.35">
      <c r="B40" s="930"/>
      <c r="C40" s="1215"/>
      <c r="D40" s="1165"/>
      <c r="E40" s="879"/>
      <c r="F40" s="1157"/>
      <c r="G40" s="932"/>
      <c r="H40" s="1160"/>
      <c r="I40" s="889"/>
      <c r="J40" s="889"/>
      <c r="K40" s="1154"/>
      <c r="L40" s="895"/>
      <c r="M40" s="889"/>
      <c r="N40" s="893"/>
      <c r="O40" s="891"/>
      <c r="P40" s="1148"/>
      <c r="Q40" s="1148"/>
      <c r="R40" s="1148"/>
      <c r="S40" s="1148"/>
      <c r="T40" s="1148"/>
      <c r="U40" s="1148"/>
      <c r="V40" s="1148"/>
      <c r="W40" s="1148"/>
      <c r="X40" s="1148"/>
      <c r="Y40" s="1148"/>
      <c r="Z40" s="1148"/>
      <c r="AA40" s="1148"/>
      <c r="AB40" s="1148"/>
      <c r="AC40" s="1148"/>
      <c r="AD40" s="1148"/>
      <c r="AE40" s="1148"/>
      <c r="AF40" s="1148"/>
      <c r="AG40" s="1148"/>
      <c r="AH40" s="1148"/>
      <c r="AI40" s="1151"/>
      <c r="AJ40" s="887"/>
      <c r="AK40" s="907"/>
      <c r="AL40" s="1021"/>
      <c r="AM40" s="637" t="s">
        <v>349</v>
      </c>
      <c r="AN40" s="266" t="s">
        <v>1291</v>
      </c>
      <c r="AO40" s="265" t="s">
        <v>1292</v>
      </c>
      <c r="AP40" s="696" t="s">
        <v>104</v>
      </c>
      <c r="AQ40" s="792" t="s">
        <v>62</v>
      </c>
      <c r="AR40" s="227">
        <v>0.15</v>
      </c>
      <c r="AS40" s="792" t="s">
        <v>56</v>
      </c>
      <c r="AT40" s="774">
        <v>0.15</v>
      </c>
      <c r="AU40" s="799">
        <v>0.3</v>
      </c>
      <c r="AV40" s="792" t="s">
        <v>57</v>
      </c>
      <c r="AW40" s="792" t="s">
        <v>65</v>
      </c>
      <c r="AX40" s="792" t="s">
        <v>59</v>
      </c>
      <c r="AY40" s="794">
        <v>1.8143999999999997E-2</v>
      </c>
      <c r="AZ40" s="800" t="s">
        <v>113</v>
      </c>
      <c r="BA40" s="777">
        <v>0.8</v>
      </c>
      <c r="BB40" s="800" t="s">
        <v>131</v>
      </c>
      <c r="BC40" s="795" t="s">
        <v>130</v>
      </c>
      <c r="BD40" s="897"/>
      <c r="BE40" s="1143"/>
      <c r="BF40" s="1143"/>
      <c r="BG40" s="1143"/>
      <c r="BH40" s="1146"/>
      <c r="BI40" s="1146"/>
      <c r="BJ40" s="1140"/>
    </row>
    <row r="41" spans="2:62" ht="261.75" customHeight="1" thickBot="1" x14ac:dyDescent="0.35">
      <c r="B41" s="928" t="s">
        <v>163</v>
      </c>
      <c r="C41" s="1214" t="s">
        <v>220</v>
      </c>
      <c r="D41" s="1163" t="s">
        <v>226</v>
      </c>
      <c r="E41" s="923" t="s">
        <v>347</v>
      </c>
      <c r="F41" s="1155" t="s">
        <v>319</v>
      </c>
      <c r="G41" s="931" t="s">
        <v>537</v>
      </c>
      <c r="H41" s="1182" t="s">
        <v>368</v>
      </c>
      <c r="I41" s="888" t="s">
        <v>63</v>
      </c>
      <c r="J41" s="894" t="s">
        <v>538</v>
      </c>
      <c r="K41" s="894" t="s">
        <v>539</v>
      </c>
      <c r="L41" s="894" t="s">
        <v>356</v>
      </c>
      <c r="M41" s="888" t="s">
        <v>374</v>
      </c>
      <c r="N41" s="892" t="s">
        <v>113</v>
      </c>
      <c r="O41" s="890">
        <v>0.2</v>
      </c>
      <c r="P41" s="1147" t="s">
        <v>54</v>
      </c>
      <c r="Q41" s="1147" t="s">
        <v>54</v>
      </c>
      <c r="R41" s="1147" t="s">
        <v>54</v>
      </c>
      <c r="S41" s="1147" t="s">
        <v>54</v>
      </c>
      <c r="T41" s="1147" t="s">
        <v>53</v>
      </c>
      <c r="U41" s="1147" t="s">
        <v>53</v>
      </c>
      <c r="V41" s="1147" t="s">
        <v>53</v>
      </c>
      <c r="W41" s="1147" t="s">
        <v>54</v>
      </c>
      <c r="X41" s="1147" t="s">
        <v>53</v>
      </c>
      <c r="Y41" s="1147" t="s">
        <v>53</v>
      </c>
      <c r="Z41" s="1147" t="s">
        <v>53</v>
      </c>
      <c r="AA41" s="1147" t="s">
        <v>53</v>
      </c>
      <c r="AB41" s="1147" t="s">
        <v>53</v>
      </c>
      <c r="AC41" s="1147" t="s">
        <v>53</v>
      </c>
      <c r="AD41" s="1147" t="s">
        <v>53</v>
      </c>
      <c r="AE41" s="1147" t="s">
        <v>54</v>
      </c>
      <c r="AF41" s="1147" t="s">
        <v>54</v>
      </c>
      <c r="AG41" s="1147" t="s">
        <v>54</v>
      </c>
      <c r="AH41" s="1147" t="s">
        <v>54</v>
      </c>
      <c r="AI41" s="1149">
        <v>10</v>
      </c>
      <c r="AJ41" s="886" t="s">
        <v>131</v>
      </c>
      <c r="AK41" s="906">
        <v>0.8</v>
      </c>
      <c r="AL41" s="904" t="s">
        <v>130</v>
      </c>
      <c r="AM41" s="216" t="s">
        <v>84</v>
      </c>
      <c r="AN41" s="305" t="s">
        <v>543</v>
      </c>
      <c r="AO41" s="306" t="s">
        <v>540</v>
      </c>
      <c r="AP41" s="765" t="s">
        <v>104</v>
      </c>
      <c r="AQ41" s="781" t="s">
        <v>61</v>
      </c>
      <c r="AR41" s="228">
        <v>0.25</v>
      </c>
      <c r="AS41" s="781" t="s">
        <v>56</v>
      </c>
      <c r="AT41" s="766">
        <v>0.15</v>
      </c>
      <c r="AU41" s="767">
        <v>0.4</v>
      </c>
      <c r="AV41" s="781" t="s">
        <v>57</v>
      </c>
      <c r="AW41" s="781" t="s">
        <v>65</v>
      </c>
      <c r="AX41" s="781" t="s">
        <v>59</v>
      </c>
      <c r="AY41" s="767">
        <v>0.12</v>
      </c>
      <c r="AZ41" s="768" t="s">
        <v>113</v>
      </c>
      <c r="BA41" s="767">
        <v>0.8</v>
      </c>
      <c r="BB41" s="768" t="s">
        <v>131</v>
      </c>
      <c r="BC41" s="769" t="s">
        <v>130</v>
      </c>
      <c r="BD41" s="896" t="s">
        <v>60</v>
      </c>
      <c r="BE41" s="1338" t="s">
        <v>546</v>
      </c>
      <c r="BF41" s="1141" t="s">
        <v>547</v>
      </c>
      <c r="BG41" s="1141" t="s">
        <v>437</v>
      </c>
      <c r="BH41" s="1144">
        <v>44576</v>
      </c>
      <c r="BI41" s="1144">
        <v>44925</v>
      </c>
      <c r="BJ41" s="967" t="s">
        <v>1293</v>
      </c>
    </row>
    <row r="42" spans="2:62" ht="114.75" customHeight="1" thickBot="1" x14ac:dyDescent="0.35">
      <c r="B42" s="929"/>
      <c r="C42" s="1337"/>
      <c r="D42" s="1164"/>
      <c r="E42" s="912"/>
      <c r="F42" s="1156"/>
      <c r="G42" s="947"/>
      <c r="H42" s="1183"/>
      <c r="I42" s="909"/>
      <c r="J42" s="908"/>
      <c r="K42" s="908"/>
      <c r="L42" s="908"/>
      <c r="M42" s="909"/>
      <c r="N42" s="925"/>
      <c r="O42" s="924"/>
      <c r="P42" s="966"/>
      <c r="Q42" s="966"/>
      <c r="R42" s="966"/>
      <c r="S42" s="966"/>
      <c r="T42" s="966"/>
      <c r="U42" s="966"/>
      <c r="V42" s="966"/>
      <c r="W42" s="966"/>
      <c r="X42" s="966"/>
      <c r="Y42" s="966"/>
      <c r="Z42" s="966"/>
      <c r="AA42" s="966"/>
      <c r="AB42" s="966"/>
      <c r="AC42" s="966"/>
      <c r="AD42" s="966"/>
      <c r="AE42" s="966"/>
      <c r="AF42" s="966"/>
      <c r="AG42" s="966"/>
      <c r="AH42" s="966"/>
      <c r="AI42" s="1150"/>
      <c r="AJ42" s="922"/>
      <c r="AK42" s="921"/>
      <c r="AL42" s="1297"/>
      <c r="AM42" s="216" t="s">
        <v>348</v>
      </c>
      <c r="AN42" s="266" t="s">
        <v>1294</v>
      </c>
      <c r="AO42" s="306" t="s">
        <v>541</v>
      </c>
      <c r="AP42" s="840" t="s">
        <v>104</v>
      </c>
      <c r="AQ42" s="782" t="s">
        <v>61</v>
      </c>
      <c r="AR42" s="310">
        <v>0.25</v>
      </c>
      <c r="AS42" s="782" t="s">
        <v>56</v>
      </c>
      <c r="AT42" s="738">
        <v>0.15</v>
      </c>
      <c r="AU42" s="739">
        <v>0.4</v>
      </c>
      <c r="AV42" s="782" t="s">
        <v>57</v>
      </c>
      <c r="AW42" s="782" t="s">
        <v>65</v>
      </c>
      <c r="AX42" s="782" t="s">
        <v>59</v>
      </c>
      <c r="AY42" s="751">
        <v>7.1999999999999995E-2</v>
      </c>
      <c r="AZ42" s="740" t="s">
        <v>113</v>
      </c>
      <c r="BA42" s="739">
        <v>0.8</v>
      </c>
      <c r="BB42" s="740" t="s">
        <v>131</v>
      </c>
      <c r="BC42" s="741" t="s">
        <v>130</v>
      </c>
      <c r="BD42" s="917"/>
      <c r="BE42" s="1344"/>
      <c r="BF42" s="1142"/>
      <c r="BG42" s="1142"/>
      <c r="BH42" s="1145"/>
      <c r="BI42" s="1145"/>
      <c r="BJ42" s="968"/>
    </row>
    <row r="43" spans="2:62" ht="125.25" customHeight="1" thickBot="1" x14ac:dyDescent="0.35">
      <c r="B43" s="930"/>
      <c r="C43" s="1215"/>
      <c r="D43" s="1165"/>
      <c r="E43" s="879"/>
      <c r="F43" s="1157"/>
      <c r="G43" s="932"/>
      <c r="H43" s="1206"/>
      <c r="I43" s="889"/>
      <c r="J43" s="895"/>
      <c r="K43" s="895"/>
      <c r="L43" s="895"/>
      <c r="M43" s="889"/>
      <c r="N43" s="893"/>
      <c r="O43" s="891"/>
      <c r="P43" s="1148"/>
      <c r="Q43" s="1148"/>
      <c r="R43" s="1148"/>
      <c r="S43" s="1148"/>
      <c r="T43" s="1148"/>
      <c r="U43" s="1148"/>
      <c r="V43" s="1148"/>
      <c r="W43" s="1148"/>
      <c r="X43" s="1148"/>
      <c r="Y43" s="1148"/>
      <c r="Z43" s="1148"/>
      <c r="AA43" s="1148"/>
      <c r="AB43" s="1148"/>
      <c r="AC43" s="1148"/>
      <c r="AD43" s="1148"/>
      <c r="AE43" s="1148"/>
      <c r="AF43" s="1148"/>
      <c r="AG43" s="1148"/>
      <c r="AH43" s="1148"/>
      <c r="AI43" s="1151"/>
      <c r="AJ43" s="887"/>
      <c r="AK43" s="907"/>
      <c r="AL43" s="905"/>
      <c r="AM43" s="809" t="s">
        <v>349</v>
      </c>
      <c r="AN43" s="307" t="s">
        <v>1295</v>
      </c>
      <c r="AO43" s="306" t="s">
        <v>542</v>
      </c>
      <c r="AP43" s="807" t="s">
        <v>104</v>
      </c>
      <c r="AQ43" s="783" t="s">
        <v>61</v>
      </c>
      <c r="AR43" s="311">
        <v>0.25</v>
      </c>
      <c r="AS43" s="783" t="s">
        <v>56</v>
      </c>
      <c r="AT43" s="776">
        <v>0.15</v>
      </c>
      <c r="AU43" s="777">
        <v>0.4</v>
      </c>
      <c r="AV43" s="783" t="s">
        <v>57</v>
      </c>
      <c r="AW43" s="783" t="s">
        <v>65</v>
      </c>
      <c r="AX43" s="783" t="s">
        <v>59</v>
      </c>
      <c r="AY43" s="777">
        <v>4.3199999999999995E-2</v>
      </c>
      <c r="AZ43" s="778" t="s">
        <v>113</v>
      </c>
      <c r="BA43" s="777">
        <v>0.8</v>
      </c>
      <c r="BB43" s="778" t="s">
        <v>131</v>
      </c>
      <c r="BC43" s="779" t="s">
        <v>130</v>
      </c>
      <c r="BD43" s="897"/>
      <c r="BE43" s="728" t="s">
        <v>548</v>
      </c>
      <c r="BF43" s="1143"/>
      <c r="BG43" s="1143"/>
      <c r="BH43" s="1146"/>
      <c r="BI43" s="1146"/>
      <c r="BJ43" s="969"/>
    </row>
    <row r="44" spans="2:62" ht="152.25" customHeight="1" thickBot="1" x14ac:dyDescent="0.35">
      <c r="B44" s="928" t="s">
        <v>71</v>
      </c>
      <c r="C44" s="1214" t="s">
        <v>221</v>
      </c>
      <c r="D44" s="1163" t="s">
        <v>222</v>
      </c>
      <c r="E44" s="923" t="s">
        <v>50</v>
      </c>
      <c r="F44" s="1155" t="s">
        <v>324</v>
      </c>
      <c r="G44" s="931" t="s">
        <v>608</v>
      </c>
      <c r="H44" s="1158" t="s">
        <v>368</v>
      </c>
      <c r="I44" s="888" t="s">
        <v>63</v>
      </c>
      <c r="J44" s="1147" t="s">
        <v>609</v>
      </c>
      <c r="K44" s="324" t="s">
        <v>610</v>
      </c>
      <c r="L44" s="894" t="s">
        <v>356</v>
      </c>
      <c r="M44" s="888" t="s">
        <v>372</v>
      </c>
      <c r="N44" s="892" t="s">
        <v>123</v>
      </c>
      <c r="O44" s="890">
        <v>0.6</v>
      </c>
      <c r="P44" s="1147" t="s">
        <v>53</v>
      </c>
      <c r="Q44" s="1147" t="s">
        <v>53</v>
      </c>
      <c r="R44" s="1147" t="s">
        <v>53</v>
      </c>
      <c r="S44" s="1147" t="s">
        <v>53</v>
      </c>
      <c r="T44" s="1147" t="s">
        <v>53</v>
      </c>
      <c r="U44" s="1147" t="s">
        <v>53</v>
      </c>
      <c r="V44" s="1147" t="s">
        <v>53</v>
      </c>
      <c r="W44" s="1147" t="s">
        <v>53</v>
      </c>
      <c r="X44" s="1147" t="s">
        <v>53</v>
      </c>
      <c r="Y44" s="1147" t="s">
        <v>53</v>
      </c>
      <c r="Z44" s="1147" t="s">
        <v>53</v>
      </c>
      <c r="AA44" s="1147" t="s">
        <v>53</v>
      </c>
      <c r="AB44" s="1147" t="s">
        <v>53</v>
      </c>
      <c r="AC44" s="1147" t="s">
        <v>53</v>
      </c>
      <c r="AD44" s="1147" t="s">
        <v>54</v>
      </c>
      <c r="AE44" s="1147" t="s">
        <v>54</v>
      </c>
      <c r="AF44" s="1147" t="s">
        <v>54</v>
      </c>
      <c r="AG44" s="1147" t="s">
        <v>53</v>
      </c>
      <c r="AH44" s="1147" t="s">
        <v>54</v>
      </c>
      <c r="AI44" s="1149">
        <v>15</v>
      </c>
      <c r="AJ44" s="886" t="s">
        <v>156</v>
      </c>
      <c r="AK44" s="906">
        <v>1</v>
      </c>
      <c r="AL44" s="1020" t="s">
        <v>91</v>
      </c>
      <c r="AM44" s="325" t="s">
        <v>84</v>
      </c>
      <c r="AN44" s="266" t="s">
        <v>612</v>
      </c>
      <c r="AO44" s="306" t="s">
        <v>586</v>
      </c>
      <c r="AP44" s="765" t="s">
        <v>104</v>
      </c>
      <c r="AQ44" s="781" t="s">
        <v>61</v>
      </c>
      <c r="AR44" s="228">
        <v>0.25</v>
      </c>
      <c r="AS44" s="781" t="s">
        <v>56</v>
      </c>
      <c r="AT44" s="766">
        <v>0.15</v>
      </c>
      <c r="AU44" s="767">
        <v>0.4</v>
      </c>
      <c r="AV44" s="781" t="s">
        <v>57</v>
      </c>
      <c r="AW44" s="781" t="s">
        <v>65</v>
      </c>
      <c r="AX44" s="781" t="s">
        <v>59</v>
      </c>
      <c r="AY44" s="767">
        <v>0.36</v>
      </c>
      <c r="AZ44" s="768" t="s">
        <v>90</v>
      </c>
      <c r="BA44" s="767">
        <v>1</v>
      </c>
      <c r="BB44" s="768" t="s">
        <v>156</v>
      </c>
      <c r="BC44" s="769" t="s">
        <v>91</v>
      </c>
      <c r="BD44" s="896" t="s">
        <v>60</v>
      </c>
      <c r="BE44" s="721" t="s">
        <v>614</v>
      </c>
      <c r="BF44" s="763" t="s">
        <v>615</v>
      </c>
      <c r="BG44" s="763" t="s">
        <v>382</v>
      </c>
      <c r="BH44" s="704">
        <v>44564</v>
      </c>
      <c r="BI44" s="704">
        <v>44925</v>
      </c>
      <c r="BJ44" s="967" t="s">
        <v>618</v>
      </c>
    </row>
    <row r="45" spans="2:62" ht="83.25" thickBot="1" x14ac:dyDescent="0.35">
      <c r="B45" s="930"/>
      <c r="C45" s="1215"/>
      <c r="D45" s="1165"/>
      <c r="E45" s="879"/>
      <c r="F45" s="1157"/>
      <c r="G45" s="932"/>
      <c r="H45" s="1160"/>
      <c r="I45" s="889"/>
      <c r="J45" s="1148"/>
      <c r="K45" s="326" t="s">
        <v>611</v>
      </c>
      <c r="L45" s="895"/>
      <c r="M45" s="889"/>
      <c r="N45" s="893"/>
      <c r="O45" s="891"/>
      <c r="P45" s="1148"/>
      <c r="Q45" s="1148"/>
      <c r="R45" s="1148"/>
      <c r="S45" s="1148"/>
      <c r="T45" s="1148"/>
      <c r="U45" s="1148"/>
      <c r="V45" s="1148"/>
      <c r="W45" s="1148"/>
      <c r="X45" s="1148"/>
      <c r="Y45" s="1148"/>
      <c r="Z45" s="1148"/>
      <c r="AA45" s="1148"/>
      <c r="AB45" s="1148"/>
      <c r="AC45" s="1148"/>
      <c r="AD45" s="1148"/>
      <c r="AE45" s="1148"/>
      <c r="AF45" s="1148"/>
      <c r="AG45" s="1148"/>
      <c r="AH45" s="1148"/>
      <c r="AI45" s="1151"/>
      <c r="AJ45" s="887"/>
      <c r="AK45" s="907"/>
      <c r="AL45" s="1021"/>
      <c r="AM45" s="327" t="s">
        <v>348</v>
      </c>
      <c r="AN45" s="322" t="s">
        <v>613</v>
      </c>
      <c r="AO45" s="306" t="s">
        <v>586</v>
      </c>
      <c r="AP45" s="798" t="s">
        <v>104</v>
      </c>
      <c r="AQ45" s="792" t="s">
        <v>61</v>
      </c>
      <c r="AR45" s="227">
        <v>0.25</v>
      </c>
      <c r="AS45" s="792" t="s">
        <v>56</v>
      </c>
      <c r="AT45" s="774">
        <v>0.15</v>
      </c>
      <c r="AU45" s="799">
        <v>0.4</v>
      </c>
      <c r="AV45" s="792" t="s">
        <v>57</v>
      </c>
      <c r="AW45" s="792" t="s">
        <v>65</v>
      </c>
      <c r="AX45" s="792" t="s">
        <v>59</v>
      </c>
      <c r="AY45" s="794">
        <v>0.216</v>
      </c>
      <c r="AZ45" s="800" t="s">
        <v>90</v>
      </c>
      <c r="BA45" s="777">
        <v>1</v>
      </c>
      <c r="BB45" s="800" t="s">
        <v>156</v>
      </c>
      <c r="BC45" s="795" t="s">
        <v>91</v>
      </c>
      <c r="BD45" s="897"/>
      <c r="BE45" s="323" t="s">
        <v>616</v>
      </c>
      <c r="BF45" s="323" t="s">
        <v>617</v>
      </c>
      <c r="BG45" s="323" t="s">
        <v>402</v>
      </c>
      <c r="BH45" s="267">
        <v>44564</v>
      </c>
      <c r="BI45" s="267">
        <v>44925</v>
      </c>
      <c r="BJ45" s="969"/>
    </row>
    <row r="46" spans="2:62" ht="386.25" thickBot="1" x14ac:dyDescent="0.35">
      <c r="B46" s="483" t="s">
        <v>201</v>
      </c>
      <c r="C46" s="865" t="s">
        <v>211</v>
      </c>
      <c r="D46" s="250" t="s">
        <v>222</v>
      </c>
      <c r="E46" s="247" t="s">
        <v>74</v>
      </c>
      <c r="F46" s="353" t="s">
        <v>328</v>
      </c>
      <c r="G46" s="245" t="s">
        <v>624</v>
      </c>
      <c r="H46" s="354" t="s">
        <v>368</v>
      </c>
      <c r="I46" s="811" t="s">
        <v>63</v>
      </c>
      <c r="J46" s="812" t="s">
        <v>625</v>
      </c>
      <c r="K46" s="812" t="s">
        <v>626</v>
      </c>
      <c r="L46" s="812" t="s">
        <v>356</v>
      </c>
      <c r="M46" s="355" t="s">
        <v>374</v>
      </c>
      <c r="N46" s="813" t="s">
        <v>113</v>
      </c>
      <c r="O46" s="814">
        <v>0.2</v>
      </c>
      <c r="P46" s="815" t="s">
        <v>53</v>
      </c>
      <c r="Q46" s="815" t="s">
        <v>53</v>
      </c>
      <c r="R46" s="815" t="s">
        <v>53</v>
      </c>
      <c r="S46" s="815" t="s">
        <v>54</v>
      </c>
      <c r="T46" s="815" t="s">
        <v>53</v>
      </c>
      <c r="U46" s="815" t="s">
        <v>54</v>
      </c>
      <c r="V46" s="815" t="s">
        <v>53</v>
      </c>
      <c r="W46" s="815" t="s">
        <v>54</v>
      </c>
      <c r="X46" s="815" t="s">
        <v>53</v>
      </c>
      <c r="Y46" s="815" t="s">
        <v>53</v>
      </c>
      <c r="Z46" s="815" t="s">
        <v>53</v>
      </c>
      <c r="AA46" s="815" t="s">
        <v>53</v>
      </c>
      <c r="AB46" s="815" t="s">
        <v>54</v>
      </c>
      <c r="AC46" s="815" t="s">
        <v>53</v>
      </c>
      <c r="AD46" s="815" t="s">
        <v>54</v>
      </c>
      <c r="AE46" s="815" t="s">
        <v>54</v>
      </c>
      <c r="AF46" s="815" t="s">
        <v>53</v>
      </c>
      <c r="AG46" s="815" t="s">
        <v>53</v>
      </c>
      <c r="AH46" s="815" t="s">
        <v>54</v>
      </c>
      <c r="AI46" s="826">
        <v>12</v>
      </c>
      <c r="AJ46" s="817" t="s">
        <v>156</v>
      </c>
      <c r="AK46" s="818">
        <v>1</v>
      </c>
      <c r="AL46" s="829" t="s">
        <v>91</v>
      </c>
      <c r="AM46" s="809" t="s">
        <v>84</v>
      </c>
      <c r="AN46" s="262" t="s">
        <v>628</v>
      </c>
      <c r="AO46" s="306" t="s">
        <v>627</v>
      </c>
      <c r="AP46" s="819" t="s">
        <v>104</v>
      </c>
      <c r="AQ46" s="820" t="s">
        <v>61</v>
      </c>
      <c r="AR46" s="830">
        <v>0.25</v>
      </c>
      <c r="AS46" s="820" t="s">
        <v>56</v>
      </c>
      <c r="AT46" s="818">
        <v>0.15</v>
      </c>
      <c r="AU46" s="821">
        <v>0.4</v>
      </c>
      <c r="AV46" s="820" t="s">
        <v>73</v>
      </c>
      <c r="AW46" s="820" t="s">
        <v>65</v>
      </c>
      <c r="AX46" s="820" t="s">
        <v>59</v>
      </c>
      <c r="AY46" s="821">
        <v>0.12</v>
      </c>
      <c r="AZ46" s="822" t="s">
        <v>113</v>
      </c>
      <c r="BA46" s="821">
        <v>1</v>
      </c>
      <c r="BB46" s="822" t="s">
        <v>156</v>
      </c>
      <c r="BC46" s="823" t="s">
        <v>91</v>
      </c>
      <c r="BD46" s="820" t="s">
        <v>60</v>
      </c>
      <c r="BE46" s="581" t="s">
        <v>1296</v>
      </c>
      <c r="BF46" s="581" t="s">
        <v>1146</v>
      </c>
      <c r="BG46" s="582" t="s">
        <v>1147</v>
      </c>
      <c r="BH46" s="584">
        <v>44805</v>
      </c>
      <c r="BI46" s="584">
        <v>44926</v>
      </c>
      <c r="BJ46" s="652" t="s">
        <v>1148</v>
      </c>
    </row>
  </sheetData>
  <protectedRanges>
    <protectedRange algorithmName="SHA-512" hashValue="G9bsd8ul70ySco/fjwoWEDABnXqVPz4YLkYmFCYj+rKlKkH9jH+EOHsXMfELT3EUbmL/wOE+3Kxk47F1wcNXBA==" saltValue="Bv4mwMmuON34DS/avFYXpQ==" spinCount="100000" sqref="A1:XFD11 A12:I13 L12:O13 AI12:BI13 AI15:BF15 A16:F19 H16:I19 L18:AN19 A36:I37 L16:AM17 BJ16:XFD19 AP16:BD19 AI43:AX43 AZ43 AI41:BD42 BB43:BD43 BJ41:XFD43 AP46:BI46 A47:XFD1048576 AI44:BD45 A44:I46 B20:I20 L20:O20 AI20:AM20 B21:AM21 AP20:AU21 AY20:BD21 A20:A22 BK44:XFD46 H22:I22 AI22:BD22 AI31:AX34 AZ31:BD31 AY31:AY32 AZ32:AZ35 BB32:BD35 B35 B22:E22 H38:I43 A38:F43 L22:O22 AP36:BD40 AI27:BD30 AI35:AM40 AP35:AX35 AI46:AM46 A23:O23 A14:O15 BK12:XFD15 AI14:BD14 A26:A35 H26:I35 B26:B33 C26:E35 AO23:BD23 L24:O46 AP24:BD26 A24:I25 BK20:XFD40 AI23:AM26" name="Rango1"/>
    <protectedRange algorithmName="SHA-512" hashValue="G9bsd8ul70ySco/fjwoWEDABnXqVPz4YLkYmFCYj+rKlKkH9jH+EOHsXMfELT3EUbmL/wOE+3Kxk47F1wcNXBA==" saltValue="Bv4mwMmuON34DS/avFYXpQ==" spinCount="100000" sqref="P12:AH13" name="Rango1_2"/>
    <protectedRange algorithmName="SHA-512" hashValue="G9bsd8ul70ySco/fjwoWEDABnXqVPz4YLkYmFCYj+rKlKkH9jH+EOHsXMfELT3EUbmL/wOE+3Kxk47F1wcNXBA==" saltValue="Bv4mwMmuON34DS/avFYXpQ==" spinCount="100000" sqref="P15:AH15" name="Rango1_6"/>
    <protectedRange algorithmName="SHA-512" hashValue="G9bsd8ul70ySco/fjwoWEDABnXqVPz4YLkYmFCYj+rKlKkH9jH+EOHsXMfELT3EUbmL/wOE+3Kxk47F1wcNXBA==" saltValue="Bv4mwMmuON34DS/avFYXpQ==" spinCount="100000" sqref="BG15:BI15" name="Rango1_10"/>
    <protectedRange algorithmName="SHA-512" hashValue="G9bsd8ul70ySco/fjwoWEDABnXqVPz4YLkYmFCYj+rKlKkH9jH+EOHsXMfELT3EUbmL/wOE+3Kxk47F1wcNXBA==" saltValue="Bv4mwMmuON34DS/avFYXpQ==" spinCount="100000" sqref="BJ15" name="Rango1_11"/>
    <protectedRange algorithmName="SHA-512" hashValue="G9bsd8ul70ySco/fjwoWEDABnXqVPz4YLkYmFCYj+rKlKkH9jH+EOHsXMfELT3EUbmL/wOE+3Kxk47F1wcNXBA==" saltValue="Bv4mwMmuON34DS/avFYXpQ==" spinCount="100000" sqref="G16:G17" name="Rango1_12"/>
    <protectedRange algorithmName="SHA-512" hashValue="G9bsd8ul70ySco/fjwoWEDABnXqVPz4YLkYmFCYj+rKlKkH9jH+EOHsXMfELT3EUbmL/wOE+3Kxk47F1wcNXBA==" saltValue="Bv4mwMmuON34DS/avFYXpQ==" spinCount="100000" sqref="J16:K17" name="Rango1_13"/>
    <protectedRange algorithmName="SHA-512" hashValue="G9bsd8ul70ySco/fjwoWEDABnXqVPz4YLkYmFCYj+rKlKkH9jH+EOHsXMfELT3EUbmL/wOE+3Kxk47F1wcNXBA==" saltValue="Bv4mwMmuON34DS/avFYXpQ==" spinCount="100000" sqref="G18:G19" name="Rango1_16"/>
    <protectedRange algorithmName="SHA-512" hashValue="G9bsd8ul70ySco/fjwoWEDABnXqVPz4YLkYmFCYj+rKlKkH9jH+EOHsXMfELT3EUbmL/wOE+3Kxk47F1wcNXBA==" saltValue="Bv4mwMmuON34DS/avFYXpQ==" spinCount="100000" sqref="J18:K19" name="Rango1_17"/>
    <protectedRange algorithmName="SHA-512" hashValue="G9bsd8ul70ySco/fjwoWEDABnXqVPz4YLkYmFCYj+rKlKkH9jH+EOHsXMfELT3EUbmL/wOE+3Kxk47F1wcNXBA==" saltValue="Bv4mwMmuON34DS/avFYXpQ==" spinCount="100000" sqref="J36:K37" name="Rango1_3"/>
    <protectedRange algorithmName="SHA-512" hashValue="G9bsd8ul70ySco/fjwoWEDABnXqVPz4YLkYmFCYj+rKlKkH9jH+EOHsXMfELT3EUbmL/wOE+3Kxk47F1wcNXBA==" saltValue="Bv4mwMmuON34DS/avFYXpQ==" spinCount="100000" sqref="P36:AH37" name="Rango1_5"/>
    <protectedRange algorithmName="SHA-512" hashValue="G9bsd8ul70ySco/fjwoWEDABnXqVPz4YLkYmFCYj+rKlKkH9jH+EOHsXMfELT3EUbmL/wOE+3Kxk47F1wcNXBA==" saltValue="Bv4mwMmuON34DS/avFYXpQ==" spinCount="100000" sqref="AN37:AO37" name="Rango1_7"/>
    <protectedRange algorithmName="SHA-512" hashValue="G9bsd8ul70ySco/fjwoWEDABnXqVPz4YLkYmFCYj+rKlKkH9jH+EOHsXMfELT3EUbmL/wOE+3Kxk47F1wcNXBA==" saltValue="Bv4mwMmuON34DS/avFYXpQ==" spinCount="100000" sqref="BE36:BI37 BE40:BI40" name="Rango1_8"/>
    <protectedRange algorithmName="SHA-512" hashValue="G9bsd8ul70ySco/fjwoWEDABnXqVPz4YLkYmFCYj+rKlKkH9jH+EOHsXMfELT3EUbmL/wOE+3Kxk47F1wcNXBA==" saltValue="Bv4mwMmuON34DS/avFYXpQ==" spinCount="100000" sqref="BJ36:BJ37 BJ40" name="Rango1_9"/>
    <protectedRange algorithmName="SHA-512" hashValue="G9bsd8ul70ySco/fjwoWEDABnXqVPz4YLkYmFCYj+rKlKkH9jH+EOHsXMfELT3EUbmL/wOE+3Kxk47F1wcNXBA==" saltValue="Bv4mwMmuON34DS/avFYXpQ==" spinCount="100000" sqref="AN16:AN17" name="Rango1_1_1"/>
    <protectedRange algorithmName="SHA-512" hashValue="G9bsd8ul70ySco/fjwoWEDABnXqVPz4YLkYmFCYj+rKlKkH9jH+EOHsXMfELT3EUbmL/wOE+3Kxk47F1wcNXBA==" saltValue="Bv4mwMmuON34DS/avFYXpQ==" spinCount="100000" sqref="AO16:AO17" name="Rango1_2_1"/>
    <protectedRange algorithmName="SHA-512" hashValue="G9bsd8ul70ySco/fjwoWEDABnXqVPz4YLkYmFCYj+rKlKkH9jH+EOHsXMfELT3EUbmL/wOE+3Kxk47F1wcNXBA==" saltValue="Bv4mwMmuON34DS/avFYXpQ==" spinCount="100000" sqref="BE16:BI17" name="Rango1_14"/>
    <protectedRange algorithmName="SHA-512" hashValue="G9bsd8ul70ySco/fjwoWEDABnXqVPz4YLkYmFCYj+rKlKkH9jH+EOHsXMfELT3EUbmL/wOE+3Kxk47F1wcNXBA==" saltValue="Bv4mwMmuON34DS/avFYXpQ==" spinCount="100000" sqref="BE18:BI19" name="Rango1_15"/>
    <protectedRange algorithmName="SHA-512" hashValue="G9bsd8ul70ySco/fjwoWEDABnXqVPz4YLkYmFCYj+rKlKkH9jH+EOHsXMfELT3EUbmL/wOE+3Kxk47F1wcNXBA==" saltValue="Bv4mwMmuON34DS/avFYXpQ==" spinCount="100000" sqref="AO18:AO19" name="Rango1_2_2"/>
    <protectedRange algorithmName="SHA-512" hashValue="G9bsd8ul70ySco/fjwoWEDABnXqVPz4YLkYmFCYj+rKlKkH9jH+EOHsXMfELT3EUbmL/wOE+3Kxk47F1wcNXBA==" saltValue="Bv4mwMmuON34DS/avFYXpQ==" spinCount="100000" sqref="G41:G43" name="Rango1_18"/>
    <protectedRange algorithmName="SHA-512" hashValue="G9bsd8ul70ySco/fjwoWEDABnXqVPz4YLkYmFCYj+rKlKkH9jH+EOHsXMfELT3EUbmL/wOE+3Kxk47F1wcNXBA==" saltValue="Bv4mwMmuON34DS/avFYXpQ==" spinCount="100000" sqref="J41:K43" name="Rango1_19"/>
    <protectedRange algorithmName="SHA-512" hashValue="G9bsd8ul70ySco/fjwoWEDABnXqVPz4YLkYmFCYj+rKlKkH9jH+EOHsXMfELT3EUbmL/wOE+3Kxk47F1wcNXBA==" saltValue="Bv4mwMmuON34DS/avFYXpQ==" spinCount="100000" sqref="P41:AH43" name="Rango1_20"/>
    <protectedRange algorithmName="SHA-512" hashValue="G9bsd8ul70ySco/fjwoWEDABnXqVPz4YLkYmFCYj+rKlKkH9jH+EOHsXMfELT3EUbmL/wOE+3Kxk47F1wcNXBA==" saltValue="Bv4mwMmuON34DS/avFYXpQ==" spinCount="100000" sqref="BE41:BI43" name="Rango1_22"/>
    <protectedRange algorithmName="SHA-512" hashValue="G9bsd8ul70ySco/fjwoWEDABnXqVPz4YLkYmFCYj+rKlKkH9jH+EOHsXMfELT3EUbmL/wOE+3Kxk47F1wcNXBA==" saltValue="Bv4mwMmuON34DS/avFYXpQ==" spinCount="100000" sqref="J44:K45" name="Rango1_23"/>
    <protectedRange algorithmName="SHA-512" hashValue="G9bsd8ul70ySco/fjwoWEDABnXqVPz4YLkYmFCYj+rKlKkH9jH+EOHsXMfELT3EUbmL/wOE+3Kxk47F1wcNXBA==" saltValue="Bv4mwMmuON34DS/avFYXpQ==" spinCount="100000" sqref="P44:AH45" name="Rango1_24"/>
    <protectedRange algorithmName="SHA-512" hashValue="G9bsd8ul70ySco/fjwoWEDABnXqVPz4YLkYmFCYj+rKlKkH9jH+EOHsXMfELT3EUbmL/wOE+3Kxk47F1wcNXBA==" saltValue="Bv4mwMmuON34DS/avFYXpQ==" spinCount="100000" sqref="BE44:BI45" name="Rango1_26"/>
    <protectedRange algorithmName="SHA-512" hashValue="G9bsd8ul70ySco/fjwoWEDABnXqVPz4YLkYmFCYj+rKlKkH9jH+EOHsXMfELT3EUbmL/wOE+3Kxk47F1wcNXBA==" saltValue="Bv4mwMmuON34DS/avFYXpQ==" spinCount="100000" sqref="BJ44 BJ46" name="Rango1_27"/>
    <protectedRange algorithmName="SHA-512" hashValue="G9bsd8ul70ySco/fjwoWEDABnXqVPz4YLkYmFCYj+rKlKkH9jH+EOHsXMfELT3EUbmL/wOE+3Kxk47F1wcNXBA==" saltValue="Bv4mwMmuON34DS/avFYXpQ==" spinCount="100000" sqref="J46:K46" name="Rango1_25"/>
    <protectedRange algorithmName="SHA-512" hashValue="G9bsd8ul70ySco/fjwoWEDABnXqVPz4YLkYmFCYj+rKlKkH9jH+EOHsXMfELT3EUbmL/wOE+3Kxk47F1wcNXBA==" saltValue="Bv4mwMmuON34DS/avFYXpQ==" spinCount="100000" sqref="P46:AH46" name="Rango1_28"/>
    <protectedRange algorithmName="SHA-512" hashValue="G9bsd8ul70ySco/fjwoWEDABnXqVPz4YLkYmFCYj+rKlKkH9jH+EOHsXMfELT3EUbmL/wOE+3Kxk47F1wcNXBA==" saltValue="Bv4mwMmuON34DS/avFYXpQ==" spinCount="100000" sqref="AN46:AO46" name="Rango1_29"/>
    <protectedRange algorithmName="SHA-512" hashValue="G9bsd8ul70ySco/fjwoWEDABnXqVPz4YLkYmFCYj+rKlKkH9jH+EOHsXMfELT3EUbmL/wOE+3Kxk47F1wcNXBA==" saltValue="Bv4mwMmuON34DS/avFYXpQ==" spinCount="100000" sqref="J24:K25" name="Rango1_30"/>
    <protectedRange algorithmName="SHA-512" hashValue="G9bsd8ul70ySco/fjwoWEDABnXqVPz4YLkYmFCYj+rKlKkH9jH+EOHsXMfELT3EUbmL/wOE+3Kxk47F1wcNXBA==" saltValue="Bv4mwMmuON34DS/avFYXpQ==" spinCount="100000" sqref="P24:AH25" name="Rango1_31"/>
    <protectedRange algorithmName="SHA-512" hashValue="G9bsd8ul70ySco/fjwoWEDABnXqVPz4YLkYmFCYj+rKlKkH9jH+EOHsXMfELT3EUbmL/wOE+3Kxk47F1wcNXBA==" saltValue="Bv4mwMmuON34DS/avFYXpQ==" spinCount="100000" sqref="AN24:AO25" name="Rango1_32"/>
    <protectedRange algorithmName="SHA-512" hashValue="G9bsd8ul70ySco/fjwoWEDABnXqVPz4YLkYmFCYj+rKlKkH9jH+EOHsXMfELT3EUbmL/wOE+3Kxk47F1wcNXBA==" saltValue="Bv4mwMmuON34DS/avFYXpQ==" spinCount="100000" sqref="BE24:BI25" name="Rango1_33"/>
    <protectedRange algorithmName="SHA-512" hashValue="G9bsd8ul70ySco/fjwoWEDABnXqVPz4YLkYmFCYj+rKlKkH9jH+EOHsXMfELT3EUbmL/wOE+3Kxk47F1wcNXBA==" saltValue="Bv4mwMmuON34DS/avFYXpQ==" spinCount="100000" sqref="BJ24:BJ25" name="Rango1_34"/>
    <protectedRange algorithmName="SHA-512" hashValue="G9bsd8ul70ySco/fjwoWEDABnXqVPz4YLkYmFCYj+rKlKkH9jH+EOHsXMfELT3EUbmL/wOE+3Kxk47F1wcNXBA==" saltValue="Bv4mwMmuON34DS/avFYXpQ==" spinCount="100000" sqref="J20:K20" name="Rango1_2_1_1"/>
    <protectedRange algorithmName="SHA-512" hashValue="G9bsd8ul70ySco/fjwoWEDABnXqVPz4YLkYmFCYj+rKlKkH9jH+EOHsXMfELT3EUbmL/wOE+3Kxk47F1wcNXBA==" saltValue="Bv4mwMmuON34DS/avFYXpQ==" spinCount="100000" sqref="P20:AH20" name="Rango1_2_1_2"/>
    <protectedRange algorithmName="SHA-512" hashValue="G9bsd8ul70ySco/fjwoWEDABnXqVPz4YLkYmFCYj+rKlKkH9jH+EOHsXMfELT3EUbmL/wOE+3Kxk47F1wcNXBA==" saltValue="Bv4mwMmuON34DS/avFYXpQ==" spinCount="100000" sqref="AN20:AO20" name="Rango1_2_1_3"/>
    <protectedRange algorithmName="SHA-512" hashValue="G9bsd8ul70ySco/fjwoWEDABnXqVPz4YLkYmFCYj+rKlKkH9jH+EOHsXMfELT3EUbmL/wOE+3Kxk47F1wcNXBA==" saltValue="Bv4mwMmuON34DS/avFYXpQ==" spinCount="100000" sqref="BE20:BJ20" name="Rango1_2_1_4"/>
    <protectedRange algorithmName="SHA-512" hashValue="G9bsd8ul70ySco/fjwoWEDABnXqVPz4YLkYmFCYj+rKlKkH9jH+EOHsXMfELT3EUbmL/wOE+3Kxk47F1wcNXBA==" saltValue="Bv4mwMmuON34DS/avFYXpQ==" spinCount="100000" sqref="AV20:AX21" name="Rango1_2_1_5"/>
    <protectedRange algorithmName="SHA-512" hashValue="G9bsd8ul70ySco/fjwoWEDABnXqVPz4YLkYmFCYj+rKlKkH9jH+EOHsXMfELT3EUbmL/wOE+3Kxk47F1wcNXBA==" saltValue="Bv4mwMmuON34DS/avFYXpQ==" spinCount="100000" sqref="J22:K22 J26:K26" name="Rango1_3_1"/>
    <protectedRange algorithmName="SHA-512" hashValue="G9bsd8ul70ySco/fjwoWEDABnXqVPz4YLkYmFCYj+rKlKkH9jH+EOHsXMfELT3EUbmL/wOE+3Kxk47F1wcNXBA==" saltValue="Bv4mwMmuON34DS/avFYXpQ==" spinCount="100000" sqref="P22:AH22" name="Rango1_3_2"/>
    <protectedRange algorithmName="SHA-512" hashValue="G9bsd8ul70ySco/fjwoWEDABnXqVPz4YLkYmFCYj+rKlKkH9jH+EOHsXMfELT3EUbmL/wOE+3Kxk47F1wcNXBA==" saltValue="Bv4mwMmuON34DS/avFYXpQ==" spinCount="100000" sqref="BE22:BI22 BE32:BI35 BE30" name="Rango1_3_4"/>
    <protectedRange algorithmName="SHA-512" hashValue="G9bsd8ul70ySco/fjwoWEDABnXqVPz4YLkYmFCYj+rKlKkH9jH+EOHsXMfELT3EUbmL/wOE+3Kxk47F1wcNXBA==" saltValue="Bv4mwMmuON34DS/avFYXpQ==" spinCount="100000" sqref="BJ22 BJ27:BJ35" name="Rango1_3_5"/>
    <protectedRange algorithmName="SHA-512" hashValue="G9bsd8ul70ySco/fjwoWEDABnXqVPz4YLkYmFCYj+rKlKkH9jH+EOHsXMfELT3EUbmL/wOE+3Kxk47F1wcNXBA==" saltValue="Bv4mwMmuON34DS/avFYXpQ==" spinCount="100000" sqref="J27:K30" name="Rango1_2_3"/>
    <protectedRange algorithmName="SHA-512" hashValue="G9bsd8ul70ySco/fjwoWEDABnXqVPz4YLkYmFCYj+rKlKkH9jH+EOHsXMfELT3EUbmL/wOE+3Kxk47F1wcNXBA==" saltValue="Bv4mwMmuON34DS/avFYXpQ==" spinCount="100000" sqref="P27:AH30" name="Rango1_2_4"/>
    <protectedRange algorithmName="SHA-512" hashValue="G9bsd8ul70ySco/fjwoWEDABnXqVPz4YLkYmFCYj+rKlKkH9jH+EOHsXMfELT3EUbmL/wOE+3Kxk47F1wcNXBA==" saltValue="Bv4mwMmuON34DS/avFYXpQ==" spinCount="100000" sqref="BE27:BI27 BE28:BE29 BF28:BI30" name="Rango1_2_5"/>
    <protectedRange algorithmName="SHA-512" hashValue="G9bsd8ul70ySco/fjwoWEDABnXqVPz4YLkYmFCYj+rKlKkH9jH+EOHsXMfELT3EUbmL/wOE+3Kxk47F1wcNXBA==" saltValue="Bv4mwMmuON34DS/avFYXpQ==" spinCount="100000" sqref="J31:K35" name="Rango1_1_2"/>
    <protectedRange algorithmName="SHA-512" hashValue="G9bsd8ul70ySco/fjwoWEDABnXqVPz4YLkYmFCYj+rKlKkH9jH+EOHsXMfELT3EUbmL/wOE+3Kxk47F1wcNXBA==" saltValue="Bv4mwMmuON34DS/avFYXpQ==" spinCount="100000" sqref="P31:AH35" name="Rango1_1_3"/>
    <protectedRange algorithmName="SHA-512" hashValue="G9bsd8ul70ySco/fjwoWEDABnXqVPz4YLkYmFCYj+rKlKkH9jH+EOHsXMfELT3EUbmL/wOE+3Kxk47F1wcNXBA==" saltValue="Bv4mwMmuON34DS/avFYXpQ==" spinCount="100000" sqref="BE31:BI31" name="Rango1_1_4"/>
    <protectedRange algorithmName="SHA-512" hashValue="G9bsd8ul70ySco/fjwoWEDABnXqVPz4YLkYmFCYj+rKlKkH9jH+EOHsXMfELT3EUbmL/wOE+3Kxk47F1wcNXBA==" saltValue="Bv4mwMmuON34DS/avFYXpQ==" spinCount="100000" sqref="G38:G39" name="Rango1_4"/>
    <protectedRange algorithmName="SHA-512" hashValue="G9bsd8ul70ySco/fjwoWEDABnXqVPz4YLkYmFCYj+rKlKkH9jH+EOHsXMfELT3EUbmL/wOE+3Kxk47F1wcNXBA==" saltValue="Bv4mwMmuON34DS/avFYXpQ==" spinCount="100000" sqref="J38:K40" name="Rango1_21"/>
    <protectedRange algorithmName="SHA-512" hashValue="G9bsd8ul70ySco/fjwoWEDABnXqVPz4YLkYmFCYj+rKlKkH9jH+EOHsXMfELT3EUbmL/wOE+3Kxk47F1wcNXBA==" saltValue="Bv4mwMmuON34DS/avFYXpQ==" spinCount="100000" sqref="P38:AH40" name="Rango1_35"/>
    <protectedRange algorithmName="SHA-512" hashValue="G9bsd8ul70ySco/fjwoWEDABnXqVPz4YLkYmFCYj+rKlKkH9jH+EOHsXMfELT3EUbmL/wOE+3Kxk47F1wcNXBA==" saltValue="Bv4mwMmuON34DS/avFYXpQ==" spinCount="100000" sqref="AN38:AO40" name="Rango1_36"/>
    <protectedRange algorithmName="SHA-512" hashValue="G9bsd8ul70ySco/fjwoWEDABnXqVPz4YLkYmFCYj+rKlKkH9jH+EOHsXMfELT3EUbmL/wOE+3Kxk47F1wcNXBA==" saltValue="Bv4mwMmuON34DS/avFYXpQ==" spinCount="100000" sqref="BE38:BI39" name="Rango1_37"/>
    <protectedRange algorithmName="SHA-512" hashValue="G9bsd8ul70ySco/fjwoWEDABnXqVPz4YLkYmFCYj+rKlKkH9jH+EOHsXMfELT3EUbmL/wOE+3Kxk47F1wcNXBA==" saltValue="Bv4mwMmuON34DS/avFYXpQ==" spinCount="100000" sqref="BJ38:BJ39" name="Rango1_38"/>
    <protectedRange algorithmName="SHA-512" hashValue="G9bsd8ul70ySco/fjwoWEDABnXqVPz4YLkYmFCYj+rKlKkH9jH+EOHsXMfELT3EUbmL/wOE+3Kxk47F1wcNXBA==" saltValue="Bv4mwMmuON34DS/avFYXpQ==" spinCount="100000" sqref="P26:AH26" name="Rango1_3_2_1"/>
    <protectedRange algorithmName="SHA-512" hashValue="G9bsd8ul70ySco/fjwoWEDABnXqVPz4YLkYmFCYj+rKlKkH9jH+EOHsXMfELT3EUbmL/wOE+3Kxk47F1wcNXBA==" saltValue="Bv4mwMmuON34DS/avFYXpQ==" spinCount="100000" sqref="AN26:AO26" name="Rango1_40"/>
    <protectedRange algorithmName="SHA-512" hashValue="G9bsd8ul70ySco/fjwoWEDABnXqVPz4YLkYmFCYj+rKlKkH9jH+EOHsXMfELT3EUbmL/wOE+3Kxk47F1wcNXBA==" saltValue="Bv4mwMmuON34DS/avFYXpQ==" spinCount="100000" sqref="BE26:BI26" name="Rango1_3_4_1"/>
    <protectedRange algorithmName="SHA-512" hashValue="G9bsd8ul70ySco/fjwoWEDABnXqVPz4YLkYmFCYj+rKlKkH9jH+EOHsXMfELT3EUbmL/wOE+3Kxk47F1wcNXBA==" saltValue="Bv4mwMmuON34DS/avFYXpQ==" spinCount="100000" sqref="BJ26" name="Rango1_3_5_1"/>
    <protectedRange algorithmName="SHA-512" hashValue="G9bsd8ul70ySco/fjwoWEDABnXqVPz4YLkYmFCYj+rKlKkH9jH+EOHsXMfELT3EUbmL/wOE+3Kxk47F1wcNXBA==" saltValue="Bv4mwMmuON34DS/avFYXpQ==" spinCount="100000" sqref="AN35:AO35" name="Rango1_1"/>
    <protectedRange algorithmName="SHA-512" hashValue="G9bsd8ul70ySco/fjwoWEDABnXqVPz4YLkYmFCYj+rKlKkH9jH+EOHsXMfELT3EUbmL/wOE+3Kxk47F1wcNXBA==" saltValue="Bv4mwMmuON34DS/avFYXpQ==" spinCount="100000" sqref="P14:AH14" name="Rango1_39"/>
    <protectedRange algorithmName="SHA-512" hashValue="G9bsd8ul70ySco/fjwoWEDABnXqVPz4YLkYmFCYj+rKlKkH9jH+EOHsXMfELT3EUbmL/wOE+3Kxk47F1wcNXBA==" saltValue="Bv4mwMmuON34DS/avFYXpQ==" spinCount="100000" sqref="BE14:BI14" name="Rango1_41"/>
    <protectedRange algorithmName="SHA-512" hashValue="G9bsd8ul70ySco/fjwoWEDABnXqVPz4YLkYmFCYj+rKlKkH9jH+EOHsXMfELT3EUbmL/wOE+3Kxk47F1wcNXBA==" saltValue="Bv4mwMmuON34DS/avFYXpQ==" spinCount="100000" sqref="P23:AH23" name="Rango1_44"/>
    <protectedRange algorithmName="SHA-512" hashValue="G9bsd8ul70ySco/fjwoWEDABnXqVPz4YLkYmFCYj+rKlKkH9jH+EOHsXMfELT3EUbmL/wOE+3Kxk47F1wcNXBA==" saltValue="Bv4mwMmuON34DS/avFYXpQ==" spinCount="100000" sqref="AN23" name="Rango1_45"/>
    <protectedRange algorithmName="SHA-512" hashValue="G9bsd8ul70ySco/fjwoWEDABnXqVPz4YLkYmFCYj+rKlKkH9jH+EOHsXMfELT3EUbmL/wOE+3Kxk47F1wcNXBA==" saltValue="Bv4mwMmuON34DS/avFYXpQ==" spinCount="100000" sqref="BE23:BI23" name="Rango1_46"/>
  </protectedRanges>
  <mergeCells count="576">
    <mergeCell ref="AI44:AI45"/>
    <mergeCell ref="AJ44:AJ45"/>
    <mergeCell ref="AK44:AK45"/>
    <mergeCell ref="AL44:AL45"/>
    <mergeCell ref="BD44:BD45"/>
    <mergeCell ref="BJ44:BJ45"/>
    <mergeCell ref="AC44:AC45"/>
    <mergeCell ref="AD44:AD45"/>
    <mergeCell ref="AE44:AE45"/>
    <mergeCell ref="AF44:AF45"/>
    <mergeCell ref="AG44:AG45"/>
    <mergeCell ref="AH44:AH45"/>
    <mergeCell ref="W44:W45"/>
    <mergeCell ref="X44:X45"/>
    <mergeCell ref="Y44:Y45"/>
    <mergeCell ref="Z44:Z45"/>
    <mergeCell ref="AA44:AA45"/>
    <mergeCell ref="AB44:AB45"/>
    <mergeCell ref="Q44:Q45"/>
    <mergeCell ref="R44:R45"/>
    <mergeCell ref="S44:S45"/>
    <mergeCell ref="T44:T45"/>
    <mergeCell ref="U44:U45"/>
    <mergeCell ref="V44:V45"/>
    <mergeCell ref="J44:J45"/>
    <mergeCell ref="L44:L45"/>
    <mergeCell ref="M44:M45"/>
    <mergeCell ref="N44:N45"/>
    <mergeCell ref="O44:O45"/>
    <mergeCell ref="P44:P45"/>
    <mergeCell ref="BI41:BI43"/>
    <mergeCell ref="BJ41:BJ43"/>
    <mergeCell ref="B44:B45"/>
    <mergeCell ref="C44:C45"/>
    <mergeCell ref="D44:D45"/>
    <mergeCell ref="E44:E45"/>
    <mergeCell ref="F44:F45"/>
    <mergeCell ref="G44:G45"/>
    <mergeCell ref="H44:H45"/>
    <mergeCell ref="I44:I45"/>
    <mergeCell ref="AL41:AL43"/>
    <mergeCell ref="BD41:BD43"/>
    <mergeCell ref="BE41:BE42"/>
    <mergeCell ref="BF41:BF43"/>
    <mergeCell ref="BG41:BG43"/>
    <mergeCell ref="BH41:BH43"/>
    <mergeCell ref="AF41:AF43"/>
    <mergeCell ref="AG41:AG43"/>
    <mergeCell ref="AH41:AH43"/>
    <mergeCell ref="AI41:AI43"/>
    <mergeCell ref="AJ41:AJ43"/>
    <mergeCell ref="AK41:AK43"/>
    <mergeCell ref="Z41:Z43"/>
    <mergeCell ref="AA41:AA43"/>
    <mergeCell ref="AB41:AB43"/>
    <mergeCell ref="AC41:AC43"/>
    <mergeCell ref="AD41:AD43"/>
    <mergeCell ref="AE41:AE43"/>
    <mergeCell ref="T41:T43"/>
    <mergeCell ref="U41:U43"/>
    <mergeCell ref="V41:V43"/>
    <mergeCell ref="W41:W43"/>
    <mergeCell ref="X41:X43"/>
    <mergeCell ref="Y41:Y43"/>
    <mergeCell ref="N41:N43"/>
    <mergeCell ref="O41:O43"/>
    <mergeCell ref="P41:P43"/>
    <mergeCell ref="Q41:Q43"/>
    <mergeCell ref="R41:R43"/>
    <mergeCell ref="S41:S43"/>
    <mergeCell ref="H41:H43"/>
    <mergeCell ref="I41:I43"/>
    <mergeCell ref="J41:J43"/>
    <mergeCell ref="K41:K43"/>
    <mergeCell ref="L41:L43"/>
    <mergeCell ref="M41:M43"/>
    <mergeCell ref="BG38:BG40"/>
    <mergeCell ref="BH38:BH40"/>
    <mergeCell ref="BI38:BI40"/>
    <mergeCell ref="BJ38:BJ40"/>
    <mergeCell ref="B41:B43"/>
    <mergeCell ref="C41:C43"/>
    <mergeCell ref="D41:D43"/>
    <mergeCell ref="E41:E43"/>
    <mergeCell ref="F41:F43"/>
    <mergeCell ref="G41:G43"/>
    <mergeCell ref="AJ38:AJ40"/>
    <mergeCell ref="AK38:AK40"/>
    <mergeCell ref="AL38:AL40"/>
    <mergeCell ref="BD38:BD40"/>
    <mergeCell ref="BE38:BE40"/>
    <mergeCell ref="BF38:BF40"/>
    <mergeCell ref="AD38:AD40"/>
    <mergeCell ref="AE38:AE40"/>
    <mergeCell ref="AF38:AF40"/>
    <mergeCell ref="AG38:AG40"/>
    <mergeCell ref="AH38:AH40"/>
    <mergeCell ref="AI38:AI40"/>
    <mergeCell ref="X38:X40"/>
    <mergeCell ref="Y38:Y40"/>
    <mergeCell ref="Z38:Z40"/>
    <mergeCell ref="AA38:AA40"/>
    <mergeCell ref="AB38:AB40"/>
    <mergeCell ref="AC38:AC40"/>
    <mergeCell ref="R38:R40"/>
    <mergeCell ref="S38:S40"/>
    <mergeCell ref="T38:T40"/>
    <mergeCell ref="U38:U40"/>
    <mergeCell ref="V38:V40"/>
    <mergeCell ref="W38:W40"/>
    <mergeCell ref="L38:L40"/>
    <mergeCell ref="M38:M40"/>
    <mergeCell ref="N38:N40"/>
    <mergeCell ref="O38:O40"/>
    <mergeCell ref="P38:P40"/>
    <mergeCell ref="Q38:Q40"/>
    <mergeCell ref="AL36:AL37"/>
    <mergeCell ref="BD36:BD37"/>
    <mergeCell ref="BJ36:BJ37"/>
    <mergeCell ref="E38:E40"/>
    <mergeCell ref="F38:F40"/>
    <mergeCell ref="G38:G40"/>
    <mergeCell ref="H38:H40"/>
    <mergeCell ref="I38:I40"/>
    <mergeCell ref="J38:J40"/>
    <mergeCell ref="K38:K40"/>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40"/>
    <mergeCell ref="C36:C40"/>
    <mergeCell ref="D36:D40"/>
    <mergeCell ref="E36:E37"/>
    <mergeCell ref="F36:F37"/>
    <mergeCell ref="G36:G37"/>
    <mergeCell ref="BE31:BE35"/>
    <mergeCell ref="BF31:BF35"/>
    <mergeCell ref="BG31:BG35"/>
    <mergeCell ref="BH31:BH35"/>
    <mergeCell ref="BI31:BI35"/>
    <mergeCell ref="BJ31:BJ35"/>
    <mergeCell ref="AH31:AH35"/>
    <mergeCell ref="AI31:AI35"/>
    <mergeCell ref="AJ31:AJ35"/>
    <mergeCell ref="AK31:AK35"/>
    <mergeCell ref="AL31:AL35"/>
    <mergeCell ref="BD31:BD35"/>
    <mergeCell ref="AB31:AB35"/>
    <mergeCell ref="AC31:AC35"/>
    <mergeCell ref="AD31:AD35"/>
    <mergeCell ref="AE31:AE35"/>
    <mergeCell ref="AF31:AF35"/>
    <mergeCell ref="AG31:AG35"/>
    <mergeCell ref="V31:V35"/>
    <mergeCell ref="W31:W35"/>
    <mergeCell ref="X31:X35"/>
    <mergeCell ref="Y31:Y35"/>
    <mergeCell ref="Z31:Z35"/>
    <mergeCell ref="AA31:AA35"/>
    <mergeCell ref="P31:P35"/>
    <mergeCell ref="Q31:Q35"/>
    <mergeCell ref="R31:R35"/>
    <mergeCell ref="S31:S35"/>
    <mergeCell ref="T31:T35"/>
    <mergeCell ref="U31:U35"/>
    <mergeCell ref="J31:J35"/>
    <mergeCell ref="K31:K35"/>
    <mergeCell ref="L31:L35"/>
    <mergeCell ref="M31:M35"/>
    <mergeCell ref="N31:N35"/>
    <mergeCell ref="O31:O35"/>
    <mergeCell ref="BA27:BA30"/>
    <mergeCell ref="BB27:BB30"/>
    <mergeCell ref="BC27:BC30"/>
    <mergeCell ref="BD27:BD30"/>
    <mergeCell ref="BJ27:BJ30"/>
    <mergeCell ref="E31:E35"/>
    <mergeCell ref="F31:F35"/>
    <mergeCell ref="G31:G35"/>
    <mergeCell ref="H31:H35"/>
    <mergeCell ref="I31:I35"/>
    <mergeCell ref="AU27:AU30"/>
    <mergeCell ref="AV27:AV30"/>
    <mergeCell ref="AW27:AW30"/>
    <mergeCell ref="AX27:AX30"/>
    <mergeCell ref="AY27:AY30"/>
    <mergeCell ref="AZ27:AZ30"/>
    <mergeCell ref="AN27:AN30"/>
    <mergeCell ref="AO27:AO30"/>
    <mergeCell ref="AP27:AP30"/>
    <mergeCell ref="AQ27:AQ30"/>
    <mergeCell ref="AS27:AS30"/>
    <mergeCell ref="AT27:AT30"/>
    <mergeCell ref="AH27:AH30"/>
    <mergeCell ref="AI27:AI30"/>
    <mergeCell ref="AJ27:AJ30"/>
    <mergeCell ref="AK27:AK30"/>
    <mergeCell ref="AL27:AL30"/>
    <mergeCell ref="AM27:AM30"/>
    <mergeCell ref="AB27:AB30"/>
    <mergeCell ref="AC27:AC30"/>
    <mergeCell ref="AD27:AD30"/>
    <mergeCell ref="AE27:AE30"/>
    <mergeCell ref="AF27:AF30"/>
    <mergeCell ref="AG27:AG30"/>
    <mergeCell ref="V27:V30"/>
    <mergeCell ref="W27:W30"/>
    <mergeCell ref="X27:X30"/>
    <mergeCell ref="Y27:Y30"/>
    <mergeCell ref="Z27:Z30"/>
    <mergeCell ref="AA27:AA30"/>
    <mergeCell ref="P27:P30"/>
    <mergeCell ref="Q27:Q30"/>
    <mergeCell ref="R27:R30"/>
    <mergeCell ref="S27:S30"/>
    <mergeCell ref="T27:T30"/>
    <mergeCell ref="U27:U30"/>
    <mergeCell ref="J27:J30"/>
    <mergeCell ref="K27:K30"/>
    <mergeCell ref="L27:L30"/>
    <mergeCell ref="M27:M30"/>
    <mergeCell ref="N27:N30"/>
    <mergeCell ref="O27:O30"/>
    <mergeCell ref="BI24:BI25"/>
    <mergeCell ref="BJ24:BJ25"/>
    <mergeCell ref="B26:B35"/>
    <mergeCell ref="C26:C35"/>
    <mergeCell ref="D26:D35"/>
    <mergeCell ref="E27:E30"/>
    <mergeCell ref="F27:F30"/>
    <mergeCell ref="G27:G30"/>
    <mergeCell ref="H27:H30"/>
    <mergeCell ref="I27:I30"/>
    <mergeCell ref="AL24:AL25"/>
    <mergeCell ref="BD24:BD25"/>
    <mergeCell ref="BE24:BE25"/>
    <mergeCell ref="BF24:BF25"/>
    <mergeCell ref="BG24:BG25"/>
    <mergeCell ref="BH24:BH25"/>
    <mergeCell ref="AF24:AF25"/>
    <mergeCell ref="AG24:AG25"/>
    <mergeCell ref="AH24:AH25"/>
    <mergeCell ref="AI24:AI25"/>
    <mergeCell ref="AJ24:AJ25"/>
    <mergeCell ref="AK24:AK25"/>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AH20:AH21"/>
    <mergeCell ref="AI20:AI21"/>
    <mergeCell ref="AJ20:AJ21"/>
    <mergeCell ref="AK20:AK21"/>
    <mergeCell ref="AL20:AL21"/>
    <mergeCell ref="BD20:BD21"/>
    <mergeCell ref="AB20:AB21"/>
    <mergeCell ref="AC20:AC21"/>
    <mergeCell ref="AD20:AD21"/>
    <mergeCell ref="AE20:AE21"/>
    <mergeCell ref="AF20:AF21"/>
    <mergeCell ref="AG20:AG21"/>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BI18:BI19"/>
    <mergeCell ref="BJ18:BJ19"/>
    <mergeCell ref="B20:B22"/>
    <mergeCell ref="C20:C22"/>
    <mergeCell ref="D20:D22"/>
    <mergeCell ref="E20:E21"/>
    <mergeCell ref="F20:F21"/>
    <mergeCell ref="G20:G21"/>
    <mergeCell ref="H20:H21"/>
    <mergeCell ref="I20:I21"/>
    <mergeCell ref="AL18:AL19"/>
    <mergeCell ref="BD18:BD19"/>
    <mergeCell ref="BE18:BE19"/>
    <mergeCell ref="BF18:BF19"/>
    <mergeCell ref="BG18:BG19"/>
    <mergeCell ref="BH18:BH19"/>
    <mergeCell ref="AF18:AF19"/>
    <mergeCell ref="AG18:AG19"/>
    <mergeCell ref="AH18:AH19"/>
    <mergeCell ref="AI18:AI19"/>
    <mergeCell ref="AJ18:AJ19"/>
    <mergeCell ref="AK18:AK19"/>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BJ16:BJ17"/>
    <mergeCell ref="E18:E19"/>
    <mergeCell ref="F18:F19"/>
    <mergeCell ref="G18:G19"/>
    <mergeCell ref="H18:H19"/>
    <mergeCell ref="I18:I19"/>
    <mergeCell ref="J18:J19"/>
    <mergeCell ref="K18:K19"/>
    <mergeCell ref="L18:L19"/>
    <mergeCell ref="M18:M19"/>
    <mergeCell ref="BD16:BD17"/>
    <mergeCell ref="BE16:BE17"/>
    <mergeCell ref="BF16:BF17"/>
    <mergeCell ref="BG16:BG17"/>
    <mergeCell ref="BH16:BH17"/>
    <mergeCell ref="BI16:BI17"/>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BH12:BH13"/>
    <mergeCell ref="BI12:BI13"/>
    <mergeCell ref="BJ12:BJ13"/>
    <mergeCell ref="B16:B19"/>
    <mergeCell ref="C16:C19"/>
    <mergeCell ref="D16:D19"/>
    <mergeCell ref="E16:E17"/>
    <mergeCell ref="F16:F17"/>
    <mergeCell ref="G16:G17"/>
    <mergeCell ref="H16:H17"/>
    <mergeCell ref="AK12:AK13"/>
    <mergeCell ref="AL12:AL13"/>
    <mergeCell ref="BD12:BD13"/>
    <mergeCell ref="BE12:BE13"/>
    <mergeCell ref="BF12:BF13"/>
    <mergeCell ref="BG12:BG13"/>
    <mergeCell ref="AE12:AE13"/>
    <mergeCell ref="AF12:AF13"/>
    <mergeCell ref="AG12:AG13"/>
    <mergeCell ref="AH12:AH13"/>
    <mergeCell ref="AI12:AI13"/>
    <mergeCell ref="AJ12:AJ13"/>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BD10:BD11"/>
    <mergeCell ref="BJ10:BJ11"/>
    <mergeCell ref="B12:B13"/>
    <mergeCell ref="C12:C13"/>
    <mergeCell ref="D12:D13"/>
    <mergeCell ref="E12:E13"/>
    <mergeCell ref="F12:F13"/>
    <mergeCell ref="G12:G13"/>
    <mergeCell ref="H12:H13"/>
    <mergeCell ref="I12:I13"/>
    <mergeCell ref="AH10:AH11"/>
    <mergeCell ref="AI10:AI11"/>
    <mergeCell ref="AJ10:AJ11"/>
    <mergeCell ref="AK10:AK11"/>
    <mergeCell ref="AL10:AL11"/>
    <mergeCell ref="BC10:BC11"/>
    <mergeCell ref="AB10:AB11"/>
    <mergeCell ref="AC10:AC11"/>
    <mergeCell ref="AD10:AD11"/>
    <mergeCell ref="AE10:AE11"/>
    <mergeCell ref="AF10:AF11"/>
    <mergeCell ref="AG10:AG11"/>
    <mergeCell ref="V10:V11"/>
    <mergeCell ref="W10:W11"/>
    <mergeCell ref="X10:X11"/>
    <mergeCell ref="Y10:Y11"/>
    <mergeCell ref="Z10:Z11"/>
    <mergeCell ref="AA10:AA11"/>
    <mergeCell ref="P10:P11"/>
    <mergeCell ref="Q10:Q11"/>
    <mergeCell ref="R10:R11"/>
    <mergeCell ref="S10:S11"/>
    <mergeCell ref="T10:T11"/>
    <mergeCell ref="U10:U11"/>
    <mergeCell ref="I10:I11"/>
    <mergeCell ref="K10:K11"/>
    <mergeCell ref="L10:L11"/>
    <mergeCell ref="M10:M11"/>
    <mergeCell ref="N10:N11"/>
    <mergeCell ref="O10:O11"/>
    <mergeCell ref="BH8:BH9"/>
    <mergeCell ref="BI8:BI9"/>
    <mergeCell ref="BJ8:BJ9"/>
    <mergeCell ref="B10:B11"/>
    <mergeCell ref="C10:C11"/>
    <mergeCell ref="D10:D11"/>
    <mergeCell ref="E10:E11"/>
    <mergeCell ref="F10:F11"/>
    <mergeCell ref="G10:G11"/>
    <mergeCell ref="H10:H11"/>
    <mergeCell ref="AL8:AL9"/>
    <mergeCell ref="BC8:BC9"/>
    <mergeCell ref="BD8:BD9"/>
    <mergeCell ref="BE8:BE9"/>
    <mergeCell ref="BF8:BF9"/>
    <mergeCell ref="BG8:BG9"/>
    <mergeCell ref="AF8:AF9"/>
    <mergeCell ref="AG8:AG9"/>
    <mergeCell ref="AH8:AH9"/>
    <mergeCell ref="AI8:AI9"/>
    <mergeCell ref="AJ8:AJ9"/>
    <mergeCell ref="AK8:AK9"/>
    <mergeCell ref="Z8:Z9"/>
    <mergeCell ref="AA8:AA9"/>
    <mergeCell ref="AB8:AB9"/>
    <mergeCell ref="AC8:AC9"/>
    <mergeCell ref="AD8:AD9"/>
    <mergeCell ref="AE8:AE9"/>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BG6:BG7"/>
    <mergeCell ref="BH6:BH7"/>
    <mergeCell ref="BI6:BI7"/>
    <mergeCell ref="BJ6:BJ7"/>
    <mergeCell ref="B8:B9"/>
    <mergeCell ref="C8:C9"/>
    <mergeCell ref="D8:D9"/>
    <mergeCell ref="E8:E9"/>
    <mergeCell ref="F8:F9"/>
    <mergeCell ref="G8:G9"/>
    <mergeCell ref="BA6:BA7"/>
    <mergeCell ref="BB6:BB7"/>
    <mergeCell ref="BC6:BC7"/>
    <mergeCell ref="BD6:BD7"/>
    <mergeCell ref="BE6:BE7"/>
    <mergeCell ref="BF6:BF7"/>
    <mergeCell ref="AN6:AN7"/>
    <mergeCell ref="AO6:AO7"/>
    <mergeCell ref="AP6:AP7"/>
    <mergeCell ref="AQ6:AX6"/>
    <mergeCell ref="AY6:AY7"/>
    <mergeCell ref="AZ6:AZ7"/>
    <mergeCell ref="B1:BJ1"/>
    <mergeCell ref="B2:BJ2"/>
    <mergeCell ref="B3:BJ3"/>
    <mergeCell ref="B4:BJ4"/>
    <mergeCell ref="B5:M6"/>
    <mergeCell ref="N5:AL6"/>
    <mergeCell ref="AM5:AX5"/>
    <mergeCell ref="AY5:BD5"/>
    <mergeCell ref="BE5:BI5"/>
    <mergeCell ref="AM6:AM7"/>
  </mergeCells>
  <conditionalFormatting sqref="AJ8:AJ9 AJ12 AJ15:AJ16 AJ18 AJ36 AJ41 AJ44 AJ38:AJ39 AJ46">
    <cfRule type="cellIs" dxfId="94" priority="93" operator="equal">
      <formula>"Moderado"</formula>
    </cfRule>
    <cfRule type="cellIs" dxfId="93" priority="94" operator="equal">
      <formula>"Catastrófico"</formula>
    </cfRule>
    <cfRule type="cellIs" dxfId="92" priority="95" operator="equal">
      <formula>"Mayor"</formula>
    </cfRule>
  </conditionalFormatting>
  <conditionalFormatting sqref="N8:N10 N12 N15:N16 N18 N36 N41 N44 N38:N39 N46">
    <cfRule type="cellIs" dxfId="91" priority="88" operator="equal">
      <formula>"Muy Alta"</formula>
    </cfRule>
    <cfRule type="cellIs" dxfId="90" priority="89" operator="equal">
      <formula>"Alta"</formula>
    </cfRule>
    <cfRule type="cellIs" dxfId="89" priority="90" operator="equal">
      <formula>"Media"</formula>
    </cfRule>
    <cfRule type="cellIs" dxfId="88" priority="91" operator="equal">
      <formula>"Baja"</formula>
    </cfRule>
    <cfRule type="cellIs" dxfId="87" priority="92" operator="equal">
      <formula>"Muy baja"</formula>
    </cfRule>
  </conditionalFormatting>
  <conditionalFormatting sqref="AL8 AL10 AL12 AL15:AL16 AL18 AL36 AL41 AL44 AL38:AL39 AL46 AM36:AM46 BC36:BC46">
    <cfRule type="cellIs" dxfId="86" priority="84" operator="equal">
      <formula>"Extrema"</formula>
    </cfRule>
    <cfRule type="cellIs" dxfId="85" priority="85" operator="equal">
      <formula>"Alta"</formula>
    </cfRule>
    <cfRule type="cellIs" dxfId="84" priority="86" operator="equal">
      <formula>"Moderada"</formula>
    </cfRule>
    <cfRule type="cellIs" dxfId="83" priority="87" operator="equal">
      <formula>"Baja"</formula>
    </cfRule>
  </conditionalFormatting>
  <conditionalFormatting sqref="BC8 BC12:BC13 BC15:BC19">
    <cfRule type="cellIs" dxfId="82" priority="80" operator="equal">
      <formula>"Extrema"</formula>
    </cfRule>
    <cfRule type="cellIs" dxfId="81" priority="81" operator="equal">
      <formula>"Alta"</formula>
    </cfRule>
    <cfRule type="cellIs" dxfId="80" priority="82" operator="equal">
      <formula>"Moderada"</formula>
    </cfRule>
    <cfRule type="cellIs" dxfId="79" priority="83" operator="equal">
      <formula>"Baja"</formula>
    </cfRule>
  </conditionalFormatting>
  <conditionalFormatting sqref="AM8:AM9">
    <cfRule type="cellIs" dxfId="78" priority="76" operator="equal">
      <formula>"Extrema"</formula>
    </cfRule>
    <cfRule type="cellIs" dxfId="77" priority="77" operator="equal">
      <formula>"Alta"</formula>
    </cfRule>
    <cfRule type="cellIs" dxfId="76" priority="78" operator="equal">
      <formula>"Moderada"</formula>
    </cfRule>
    <cfRule type="cellIs" dxfId="75" priority="79" operator="equal">
      <formula>"Baja"</formula>
    </cfRule>
  </conditionalFormatting>
  <conditionalFormatting sqref="AJ10:AJ11">
    <cfRule type="cellIs" dxfId="74" priority="73" operator="equal">
      <formula>"Moderado"</formula>
    </cfRule>
    <cfRule type="cellIs" dxfId="73" priority="74" operator="equal">
      <formula>"Catastrófico"</formula>
    </cfRule>
    <cfRule type="cellIs" dxfId="72" priority="75" operator="equal">
      <formula>"Mayor"</formula>
    </cfRule>
  </conditionalFormatting>
  <conditionalFormatting sqref="BC10">
    <cfRule type="cellIs" dxfId="71" priority="69" operator="equal">
      <formula>"Extrema"</formula>
    </cfRule>
    <cfRule type="cellIs" dxfId="70" priority="70" operator="equal">
      <formula>"Alta"</formula>
    </cfRule>
    <cfRule type="cellIs" dxfId="69" priority="71" operator="equal">
      <formula>"Moderada"</formula>
    </cfRule>
    <cfRule type="cellIs" dxfId="68" priority="72" operator="equal">
      <formula>"Baja"</formula>
    </cfRule>
  </conditionalFormatting>
  <conditionalFormatting sqref="AM10:AM11">
    <cfRule type="cellIs" dxfId="67" priority="65" operator="equal">
      <formula>"Extrema"</formula>
    </cfRule>
    <cfRule type="cellIs" dxfId="66" priority="66" operator="equal">
      <formula>"Alta"</formula>
    </cfRule>
    <cfRule type="cellIs" dxfId="65" priority="67" operator="equal">
      <formula>"Moderada"</formula>
    </cfRule>
    <cfRule type="cellIs" dxfId="64" priority="68" operator="equal">
      <formula>"Baja"</formula>
    </cfRule>
  </conditionalFormatting>
  <conditionalFormatting sqref="AM12:AM13 AM15:AM16">
    <cfRule type="cellIs" dxfId="63" priority="61" operator="equal">
      <formula>"Extrema"</formula>
    </cfRule>
    <cfRule type="cellIs" dxfId="62" priority="62" operator="equal">
      <formula>"Alta"</formula>
    </cfRule>
    <cfRule type="cellIs" dxfId="61" priority="63" operator="equal">
      <formula>"Moderada"</formula>
    </cfRule>
    <cfRule type="cellIs" dxfId="60" priority="64" operator="equal">
      <formula>"Baja"</formula>
    </cfRule>
  </conditionalFormatting>
  <conditionalFormatting sqref="AM17:AM19">
    <cfRule type="cellIs" dxfId="59" priority="57" operator="equal">
      <formula>"Extrema"</formula>
    </cfRule>
    <cfRule type="cellIs" dxfId="58" priority="58" operator="equal">
      <formula>"Alta"</formula>
    </cfRule>
    <cfRule type="cellIs" dxfId="57" priority="59" operator="equal">
      <formula>"Moderada"</formula>
    </cfRule>
    <cfRule type="cellIs" dxfId="56" priority="60" operator="equal">
      <formula>"Baja"</formula>
    </cfRule>
  </conditionalFormatting>
  <conditionalFormatting sqref="AJ20 AJ22 AJ31 AJ26:AJ27">
    <cfRule type="cellIs" dxfId="55" priority="54" operator="equal">
      <formula>"Moderado"</formula>
    </cfRule>
    <cfRule type="cellIs" dxfId="54" priority="55" operator="equal">
      <formula>"Catastrófico"</formula>
    </cfRule>
    <cfRule type="cellIs" dxfId="53" priority="56" operator="equal">
      <formula>"Mayor"</formula>
    </cfRule>
  </conditionalFormatting>
  <conditionalFormatting sqref="N20 N22 N31 N26:N27">
    <cfRule type="cellIs" dxfId="52" priority="49" operator="equal">
      <formula>"Muy Alta"</formula>
    </cfRule>
    <cfRule type="cellIs" dxfId="51" priority="50" operator="equal">
      <formula>"Alta"</formula>
    </cfRule>
    <cfRule type="cellIs" dxfId="50" priority="51" operator="equal">
      <formula>"Media"</formula>
    </cfRule>
    <cfRule type="cellIs" dxfId="49" priority="52" operator="equal">
      <formula>"Baja"</formula>
    </cfRule>
    <cfRule type="cellIs" dxfId="48" priority="53" operator="equal">
      <formula>"Muy baja"</formula>
    </cfRule>
  </conditionalFormatting>
  <conditionalFormatting sqref="AL20 AL22 AL31 AL26:AL27">
    <cfRule type="cellIs" dxfId="47" priority="45" operator="equal">
      <formula>"Extrema"</formula>
    </cfRule>
    <cfRule type="cellIs" dxfId="46" priority="46" operator="equal">
      <formula>"Alta"</formula>
    </cfRule>
    <cfRule type="cellIs" dxfId="45" priority="47" operator="equal">
      <formula>"Moderada"</formula>
    </cfRule>
    <cfRule type="cellIs" dxfId="44" priority="48" operator="equal">
      <formula>"Baja"</formula>
    </cfRule>
  </conditionalFormatting>
  <conditionalFormatting sqref="BC20:BC22 BC31:BC35 BC26:BC27">
    <cfRule type="cellIs" dxfId="43" priority="41" operator="equal">
      <formula>"Extrema"</formula>
    </cfRule>
    <cfRule type="cellIs" dxfId="42" priority="42" operator="equal">
      <formula>"Alta"</formula>
    </cfRule>
    <cfRule type="cellIs" dxfId="41" priority="43" operator="equal">
      <formula>"Moderada"</formula>
    </cfRule>
    <cfRule type="cellIs" dxfId="40" priority="44" operator="equal">
      <formula>"Baja"</formula>
    </cfRule>
  </conditionalFormatting>
  <conditionalFormatting sqref="AM20:AM22 AM31:AM35 AM26:AM27">
    <cfRule type="cellIs" dxfId="39" priority="37" operator="equal">
      <formula>"Extrema"</formula>
    </cfRule>
    <cfRule type="cellIs" dxfId="38" priority="38" operator="equal">
      <formula>"Alta"</formula>
    </cfRule>
    <cfRule type="cellIs" dxfId="37" priority="39" operator="equal">
      <formula>"Moderada"</formula>
    </cfRule>
    <cfRule type="cellIs" dxfId="36" priority="40" operator="equal">
      <formula>"Baja"</formula>
    </cfRule>
  </conditionalFormatting>
  <conditionalFormatting sqref="AJ14">
    <cfRule type="cellIs" dxfId="35" priority="34" operator="equal">
      <formula>"Moderado"</formula>
    </cfRule>
    <cfRule type="cellIs" dxfId="34" priority="35" operator="equal">
      <formula>"Catastrófico"</formula>
    </cfRule>
    <cfRule type="cellIs" dxfId="33" priority="36" operator="equal">
      <formula>"Mayor"</formula>
    </cfRule>
  </conditionalFormatting>
  <conditionalFormatting sqref="N14">
    <cfRule type="cellIs" dxfId="32" priority="29" operator="equal">
      <formula>"Muy Alta"</formula>
    </cfRule>
    <cfRule type="cellIs" dxfId="31" priority="30" operator="equal">
      <formula>"Alta"</formula>
    </cfRule>
    <cfRule type="cellIs" dxfId="30" priority="31" operator="equal">
      <formula>"Media"</formula>
    </cfRule>
    <cfRule type="cellIs" dxfId="29" priority="32" operator="equal">
      <formula>"Baja"</formula>
    </cfRule>
    <cfRule type="cellIs" dxfId="28" priority="33" operator="equal">
      <formula>"Muy baja"</formula>
    </cfRule>
  </conditionalFormatting>
  <conditionalFormatting sqref="AL14:AM14 BC14">
    <cfRule type="cellIs" dxfId="27" priority="25" operator="equal">
      <formula>"Extrema"</formula>
    </cfRule>
    <cfRule type="cellIs" dxfId="26" priority="26" operator="equal">
      <formula>"Alta"</formula>
    </cfRule>
    <cfRule type="cellIs" dxfId="25" priority="27" operator="equal">
      <formula>"Moderada"</formula>
    </cfRule>
    <cfRule type="cellIs" dxfId="24" priority="28" operator="equal">
      <formula>"Baja"</formula>
    </cfRule>
  </conditionalFormatting>
  <conditionalFormatting sqref="AJ23">
    <cfRule type="cellIs" dxfId="23" priority="22" operator="equal">
      <formula>"Moderado"</formula>
    </cfRule>
    <cfRule type="cellIs" dxfId="22" priority="23" operator="equal">
      <formula>"Catastrófico"</formula>
    </cfRule>
    <cfRule type="cellIs" dxfId="21" priority="24" operator="equal">
      <formula>"Mayor"</formula>
    </cfRule>
  </conditionalFormatting>
  <conditionalFormatting sqref="N23">
    <cfRule type="cellIs" dxfId="20" priority="17" operator="equal">
      <formula>"Muy Alta"</formula>
    </cfRule>
    <cfRule type="cellIs" dxfId="19" priority="18" operator="equal">
      <formula>"Alta"</formula>
    </cfRule>
    <cfRule type="cellIs" dxfId="18" priority="19" operator="equal">
      <formula>"Media"</formula>
    </cfRule>
    <cfRule type="cellIs" dxfId="17" priority="20" operator="equal">
      <formula>"Baja"</formula>
    </cfRule>
    <cfRule type="cellIs" dxfId="16" priority="21" operator="equal">
      <formula>"Muy baja"</formula>
    </cfRule>
  </conditionalFormatting>
  <conditionalFormatting sqref="AL23:AM23 BC23">
    <cfRule type="cellIs" dxfId="15" priority="13" operator="equal">
      <formula>"Extrema"</formula>
    </cfRule>
    <cfRule type="cellIs" dxfId="14" priority="14" operator="equal">
      <formula>"Alta"</formula>
    </cfRule>
    <cfRule type="cellIs" dxfId="13" priority="15" operator="equal">
      <formula>"Moderada"</formula>
    </cfRule>
    <cfRule type="cellIs" dxfId="12" priority="16" operator="equal">
      <formula>"Baja"</formula>
    </cfRule>
  </conditionalFormatting>
  <conditionalFormatting sqref="AJ24">
    <cfRule type="cellIs" dxfId="11" priority="10" operator="equal">
      <formula>"Moderado"</formula>
    </cfRule>
    <cfRule type="cellIs" dxfId="10" priority="11" operator="equal">
      <formula>"Catastrófico"</formula>
    </cfRule>
    <cfRule type="cellIs" dxfId="9" priority="12" operator="equal">
      <formula>"Mayor"</formula>
    </cfRule>
  </conditionalFormatting>
  <conditionalFormatting sqref="N24">
    <cfRule type="cellIs" dxfId="8" priority="5" operator="equal">
      <formula>"Muy Alta"</formula>
    </cfRule>
    <cfRule type="cellIs" dxfId="7" priority="6" operator="equal">
      <formula>"Alta"</formula>
    </cfRule>
    <cfRule type="cellIs" dxfId="6" priority="7" operator="equal">
      <formula>"Media"</formula>
    </cfRule>
    <cfRule type="cellIs" dxfId="5" priority="8" operator="equal">
      <formula>"Baja"</formula>
    </cfRule>
    <cfRule type="cellIs" dxfId="4" priority="9" operator="equal">
      <formula>"Muy baja"</formula>
    </cfRule>
  </conditionalFormatting>
  <conditionalFormatting sqref="AL24 AM24:AM25 BC24:BC25">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5">
    <dataValidation allowBlank="1" showInputMessage="1" showErrorMessage="1" prompt="_x000a__x000a_" sqref="AK7" xr:uid="{60BDE589-F7FA-4AC3-AE33-207C62D9A1FF}"/>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Q7" xr:uid="{62CFDFEF-A330-4DCA-8A98-7C7BFEE6942D}"/>
    <dataValidation allowBlank="1" showInputMessage="1" showErrorMessage="1" prompt="Manual: Controles ejecutados por personas_x000a__x000a_Automático: Son ejecutados por un sistema" sqref="AS7" xr:uid="{35442543-53E4-4744-9A85-EAF212331638}"/>
    <dataValidation type="list" allowBlank="1" showInputMessage="1" showErrorMessage="1" sqref="P8 P10 Q8:AA10 AB8:AH11 P12 AF16:AH16 P15:P18 AF18:AH19 P46:AH46 P41:AH41 P44 Q44:AH45 P26:AG36 Q16:AE19 AH20 P38:AH39 AH31 AH36 P14:AH14 Q12:AH13 Q15:AH15 P20:AG22 AH22 AH26:AH27 P23:AH23 T24:AH25 P24:S24" xr:uid="{277659B6-E5B2-4251-9AC4-045700A9552F}">
      <formula1>"Si, No"</formula1>
    </dataValidation>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I7:AJ7" xr:uid="{A1EB21DA-A573-4ABB-BBD1-0F1F3E7DCA81}"/>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E6046D62-B25C-494F-A917-E30A294FCFCB}">
          <x14:formula1>
            <xm:f>'No Eliminar'!$L$3:$L$5</xm:f>
          </x14:formula1>
          <xm:sqref>AQ8:AQ27 AQ31:AQ46</xm:sqref>
        </x14:dataValidation>
        <x14:dataValidation type="list" allowBlank="1" showInputMessage="1" showErrorMessage="1" xr:uid="{68F4B367-B93A-4B97-BEAD-1A641C741115}">
          <x14:formula1>
            <xm:f>'No Eliminar'!$M$3:$M$4</xm:f>
          </x14:formula1>
          <xm:sqref>AS8:AS27 AS31:AS46</xm:sqref>
        </x14:dataValidation>
        <x14:dataValidation type="list" allowBlank="1" showInputMessage="1" showErrorMessage="1" xr:uid="{5A54BB17-21B8-46FA-A315-34BC65779404}">
          <x14:formula1>
            <xm:f>'No Eliminar'!$L$8:$L$15</xm:f>
          </x14:formula1>
          <xm:sqref>AM8:AM27 AM31:AM46</xm:sqref>
        </x14:dataValidation>
        <x14:dataValidation type="list" allowBlank="1" showInputMessage="1" showErrorMessage="1" xr:uid="{1E345E11-727E-4FD1-970E-FD75931DE8AF}">
          <x14:formula1>
            <xm:f>'No Eliminar'!$D$22:$D$23</xm:f>
          </x14:formula1>
          <xm:sqref>AV8:AV19 AV22:AV46</xm:sqref>
        </x14:dataValidation>
        <x14:dataValidation type="list" allowBlank="1" showInputMessage="1" showErrorMessage="1" xr:uid="{0DDF3034-BEE5-4BF3-99E3-1E36FBCB91F8}">
          <x14:formula1>
            <xm:f>'No Eliminar'!$D$24:$D$25</xm:f>
          </x14:formula1>
          <xm:sqref>AW8:AW19 AW22:AW46</xm:sqref>
        </x14:dataValidation>
        <x14:dataValidation type="list" allowBlank="1" showInputMessage="1" showErrorMessage="1" xr:uid="{BC6328A3-35D9-4EC5-88C4-88EE171FB9B0}">
          <x14:formula1>
            <xm:f>'No Eliminar'!$D$26:$D$27</xm:f>
          </x14:formula1>
          <xm:sqref>AX8:AX19 AX22:AX27 AX31:AX46</xm:sqref>
        </x14:dataValidation>
        <x14:dataValidation type="list" allowBlank="1" showInputMessage="1" showErrorMessage="1" xr:uid="{DBD73B6F-F8B7-428D-81EC-AE5F462FE85C}">
          <x14:formula1>
            <xm:f>'No Eliminar'!$K$3:$K$6</xm:f>
          </x14:formula1>
          <xm:sqref>BD8 BD10 BD12 BD38 BD46 BD18 BD41 BD44 BD20 BD14:BD16 BD31 BD36 BD22:BD24 BD26:BD27</xm:sqref>
        </x14:dataValidation>
        <x14:dataValidation type="list" allowBlank="1" showInputMessage="1" showErrorMessage="1" xr:uid="{BFDCF77B-EAD0-404D-B659-1995F21AE689}">
          <x14:formula1>
            <xm:f>'No Eliminar'!$B$30:$B$34</xm:f>
          </x14:formula1>
          <xm:sqref>M8:M10 M12 M38:M39 M18 M46 M41 M44 M20 M14:M16 M31 M36 M22:M24 M26:M27</xm:sqref>
        </x14:dataValidation>
        <x14:dataValidation type="list" allowBlank="1" showInputMessage="1" showErrorMessage="1" xr:uid="{56F53B26-27B5-4FBF-9277-88E3FC1584C7}">
          <x14:formula1>
            <xm:f>'No Eliminar'!$V$3:$V$7</xm:f>
          </x14:formula1>
          <xm:sqref>L8 L10 L41 L18 L44 L20 L46 L12:L16 L31 L36 L38:L39 L22:L24 L26:L27</xm:sqref>
        </x14:dataValidation>
        <x14:dataValidation type="list" allowBlank="1" showInputMessage="1" showErrorMessage="1" xr:uid="{8708DA7C-8756-40F5-AD38-40A483CDC11C}">
          <x14:formula1>
            <xm:f>'No Eliminar'!$V$9:$V$15</xm:f>
          </x14:formula1>
          <xm:sqref>I8 I10 I12 I38:I39 I18 I46 I41 I44 I20 I14:I16 I31 I36 I22:I24 I26:I27</xm:sqref>
        </x14:dataValidation>
        <x14:dataValidation type="list" allowBlank="1" showInputMessage="1" showErrorMessage="1" xr:uid="{13D692CE-9541-40ED-9DF9-D808D933C92F}">
          <x14:formula1>
            <xm:f>'No Eliminar'!$B$3:$B$18</xm:f>
          </x14:formula1>
          <xm:sqref>B8 B10 B12 B36 B41 B44 B46 B20 B14:B16 B23:B24 B26</xm:sqref>
        </x14:dataValidation>
        <x14:dataValidation type="list" allowBlank="1" showInputMessage="1" showErrorMessage="1" xr:uid="{564EC7BE-A4BC-41D6-B2A1-519BC92DB2DA}">
          <x14:formula1>
            <xm:f>'No Eliminar'!$G$14:$G$16</xm:f>
          </x14:formula1>
          <xm:sqref>E8 E10 E12 E38:E39 E18 E46 E41 E44 E20 E14:E16 E31 E36 E22:E24 E26:E27</xm:sqref>
        </x14:dataValidation>
        <x14:dataValidation type="list" allowBlank="1" showInputMessage="1" showErrorMessage="1" xr:uid="{C55225C9-1C01-451D-8ED8-91A31452F3D3}">
          <x14:formula1>
            <xm:f>'No Eliminar'!$R$3:$R$117</xm:f>
          </x14:formula1>
          <xm:sqref>F8 F10 F12 F36 F18 F46 F41 F44 F20 F14:F16 F31 F22:F24 F26:F27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6"/>
  <sheetViews>
    <sheetView showGridLines="0" workbookViewId="0">
      <selection activeCell="C26" sqref="C26"/>
    </sheetView>
  </sheetViews>
  <sheetFormatPr baseColWidth="10" defaultColWidth="11.42578125" defaultRowHeight="15.75" x14ac:dyDescent="0.25"/>
  <cols>
    <col min="1" max="1" width="15.28515625" style="8" customWidth="1"/>
    <col min="2" max="2" width="99.7109375" style="8" customWidth="1"/>
    <col min="3" max="3" width="29.7109375" style="8" customWidth="1"/>
    <col min="4" max="4" width="12" style="8" customWidth="1"/>
    <col min="5" max="16384" width="11.42578125" style="8"/>
  </cols>
  <sheetData>
    <row r="1" spans="1:4" s="4" customFormat="1" ht="85.5" customHeight="1" x14ac:dyDescent="0.2"/>
    <row r="2" spans="1:4" s="4" customFormat="1" ht="25.9" customHeight="1" x14ac:dyDescent="0.2">
      <c r="A2" s="1236" t="s">
        <v>99</v>
      </c>
      <c r="B2" s="1236"/>
      <c r="C2" s="1236"/>
      <c r="D2" s="1236"/>
    </row>
    <row r="3" spans="1:4" s="4" customFormat="1" ht="12.75" x14ac:dyDescent="0.2"/>
    <row r="4" spans="1:4" s="4" customFormat="1" ht="38.25" customHeight="1" x14ac:dyDescent="0.2">
      <c r="A4" s="5" t="s">
        <v>92</v>
      </c>
      <c r="B4" s="5" t="s">
        <v>93</v>
      </c>
      <c r="C4" s="6" t="s">
        <v>94</v>
      </c>
      <c r="D4" s="5" t="s">
        <v>95</v>
      </c>
    </row>
    <row r="5" spans="1:4" ht="39" customHeight="1" x14ac:dyDescent="0.25">
      <c r="A5" s="440">
        <v>44530</v>
      </c>
      <c r="B5" s="1" t="s">
        <v>100</v>
      </c>
      <c r="C5" s="2" t="s">
        <v>97</v>
      </c>
      <c r="D5" s="7">
        <v>0</v>
      </c>
    </row>
    <row r="6" spans="1:4" ht="51" customHeight="1" x14ac:dyDescent="0.25">
      <c r="A6" s="440" t="s">
        <v>693</v>
      </c>
      <c r="B6" s="1" t="s">
        <v>1152</v>
      </c>
      <c r="C6" s="2" t="s">
        <v>694</v>
      </c>
      <c r="D6" s="7">
        <v>0</v>
      </c>
    </row>
    <row r="7" spans="1:4" s="406" customFormat="1" ht="72.75" customHeight="1" x14ac:dyDescent="0.25">
      <c r="A7" s="404" t="s">
        <v>695</v>
      </c>
      <c r="B7" s="401" t="s">
        <v>1153</v>
      </c>
      <c r="C7" s="402" t="s">
        <v>696</v>
      </c>
      <c r="D7" s="405">
        <v>0</v>
      </c>
    </row>
    <row r="8" spans="1:4" s="406" customFormat="1" ht="86.25" customHeight="1" x14ac:dyDescent="0.25">
      <c r="A8" s="404" t="s">
        <v>695</v>
      </c>
      <c r="B8" s="401" t="s">
        <v>1154</v>
      </c>
      <c r="C8" s="402" t="s">
        <v>696</v>
      </c>
      <c r="D8" s="405">
        <v>0</v>
      </c>
    </row>
    <row r="9" spans="1:4" s="406" customFormat="1" ht="86.25" customHeight="1" x14ac:dyDescent="0.25">
      <c r="A9" s="404" t="s">
        <v>695</v>
      </c>
      <c r="B9" s="568" t="s">
        <v>1155</v>
      </c>
      <c r="C9" s="402" t="s">
        <v>720</v>
      </c>
      <c r="D9" s="405">
        <v>0</v>
      </c>
    </row>
    <row r="10" spans="1:4" s="406" customFormat="1" ht="86.25" customHeight="1" x14ac:dyDescent="0.25">
      <c r="A10" s="404" t="s">
        <v>695</v>
      </c>
      <c r="B10" s="568" t="s">
        <v>1156</v>
      </c>
      <c r="C10" s="402" t="s">
        <v>696</v>
      </c>
      <c r="D10" s="405">
        <v>0</v>
      </c>
    </row>
    <row r="11" spans="1:4" s="406" customFormat="1" ht="385.5" customHeight="1" x14ac:dyDescent="0.25">
      <c r="A11" s="404" t="s">
        <v>695</v>
      </c>
      <c r="B11" s="631" t="s">
        <v>1157</v>
      </c>
      <c r="C11" s="402" t="s">
        <v>917</v>
      </c>
      <c r="D11" s="405">
        <v>0</v>
      </c>
    </row>
    <row r="12" spans="1:4" ht="80.25" customHeight="1" x14ac:dyDescent="0.25">
      <c r="A12" s="404" t="s">
        <v>695</v>
      </c>
      <c r="B12" s="401" t="s">
        <v>1172</v>
      </c>
      <c r="C12" s="402" t="s">
        <v>1158</v>
      </c>
      <c r="D12" s="441">
        <v>0</v>
      </c>
    </row>
    <row r="13" spans="1:4" ht="73.5" customHeight="1" x14ac:dyDescent="0.25">
      <c r="A13" s="404" t="s">
        <v>695</v>
      </c>
      <c r="B13" s="401" t="s">
        <v>96</v>
      </c>
      <c r="C13" s="402" t="s">
        <v>98</v>
      </c>
      <c r="D13" s="441">
        <v>1</v>
      </c>
    </row>
    <row r="14" spans="1:4" s="406" customFormat="1" ht="73.5" customHeight="1" x14ac:dyDescent="0.25">
      <c r="A14" s="404"/>
      <c r="B14" s="401"/>
      <c r="C14" s="402"/>
      <c r="D14" s="441"/>
    </row>
    <row r="15" spans="1:4" ht="71.25" customHeight="1" x14ac:dyDescent="0.25">
      <c r="A15" s="9"/>
      <c r="B15" s="1"/>
      <c r="C15" s="10"/>
      <c r="D15" s="7"/>
    </row>
    <row r="16" spans="1:4" ht="16.5" x14ac:dyDescent="0.25">
      <c r="A16" s="11"/>
      <c r="B16" s="1"/>
      <c r="C16" s="2"/>
      <c r="D16" s="655"/>
    </row>
  </sheetData>
  <mergeCells count="1">
    <mergeCell ref="A2:D2"/>
  </mergeCells>
  <printOptions horizontalCentered="1"/>
  <pageMargins left="0.39370078740157483" right="0.39370078740157483" top="0.39370078740157483" bottom="0.39370078740157483" header="0.31496062992125984" footer="0.31496062992125984"/>
  <pageSetup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V117"/>
  <sheetViews>
    <sheetView topLeftCell="E7" workbookViewId="0">
      <selection activeCell="I3" sqref="I3"/>
    </sheetView>
  </sheetViews>
  <sheetFormatPr baseColWidth="10" defaultColWidth="11.42578125" defaultRowHeight="15" x14ac:dyDescent="0.25"/>
  <cols>
    <col min="1" max="1" width="2.42578125" style="15" customWidth="1"/>
    <col min="2" max="2" width="33" style="15" customWidth="1"/>
    <col min="3" max="3" width="56.7109375" style="15" customWidth="1"/>
    <col min="4" max="5" width="41.5703125" style="15" customWidth="1"/>
    <col min="6" max="6" width="30.5703125" style="15" customWidth="1"/>
    <col min="7" max="7" width="12.28515625" style="15" bestFit="1" customWidth="1"/>
    <col min="8" max="8" width="12.28515625" style="15" customWidth="1"/>
    <col min="9" max="10" width="23.5703125" style="15" customWidth="1"/>
    <col min="11" max="11" width="38.42578125" style="17" customWidth="1"/>
    <col min="12" max="12" width="59.7109375" style="17" customWidth="1"/>
    <col min="13" max="13" width="16.28515625" style="15" customWidth="1"/>
    <col min="14" max="14" width="17.140625" style="15" customWidth="1"/>
    <col min="15" max="15" width="19.5703125" style="15" customWidth="1"/>
    <col min="16" max="16" width="37.28515625" style="15" customWidth="1"/>
    <col min="17" max="17" width="21.42578125" style="15" customWidth="1"/>
    <col min="18" max="18" width="11.42578125" style="15"/>
    <col min="19" max="19" width="16.140625" style="15" customWidth="1"/>
    <col min="20" max="20" width="11.42578125" style="15"/>
    <col min="21" max="21" width="17" style="15" customWidth="1"/>
    <col min="22" max="22" width="33.42578125" style="15" customWidth="1"/>
    <col min="23" max="16384" width="11.42578125" style="15"/>
  </cols>
  <sheetData>
    <row r="2" spans="2:22" x14ac:dyDescent="0.25">
      <c r="B2" s="13" t="s">
        <v>102</v>
      </c>
      <c r="C2" s="13" t="s">
        <v>212</v>
      </c>
      <c r="D2" s="13"/>
      <c r="E2" s="13"/>
      <c r="F2" s="13" t="s">
        <v>103</v>
      </c>
      <c r="G2" s="13" t="s">
        <v>104</v>
      </c>
      <c r="H2" s="13" t="s">
        <v>105</v>
      </c>
      <c r="I2" s="13" t="s">
        <v>106</v>
      </c>
      <c r="J2" s="13" t="s">
        <v>105</v>
      </c>
      <c r="K2" s="14" t="s">
        <v>107</v>
      </c>
      <c r="L2" s="14" t="s">
        <v>108</v>
      </c>
      <c r="M2" s="13" t="s">
        <v>109</v>
      </c>
      <c r="N2" s="13" t="s">
        <v>104</v>
      </c>
      <c r="O2" s="13" t="s">
        <v>106</v>
      </c>
      <c r="P2" s="13" t="s">
        <v>110</v>
      </c>
      <c r="S2" s="13" t="s">
        <v>111</v>
      </c>
    </row>
    <row r="3" spans="2:22" ht="24.75" customHeight="1" x14ac:dyDescent="0.25">
      <c r="B3" s="33" t="s">
        <v>191</v>
      </c>
      <c r="C3" s="1237" t="s">
        <v>205</v>
      </c>
      <c r="D3" s="1237"/>
      <c r="E3" s="35" t="s">
        <v>223</v>
      </c>
      <c r="F3" s="15" t="s">
        <v>112</v>
      </c>
      <c r="G3" s="31" t="s">
        <v>113</v>
      </c>
      <c r="H3" s="32">
        <v>0.2</v>
      </c>
      <c r="I3" s="33" t="s">
        <v>114</v>
      </c>
      <c r="J3" s="32">
        <v>0.2</v>
      </c>
      <c r="K3" s="17" t="s">
        <v>115</v>
      </c>
      <c r="L3" s="17" t="s">
        <v>61</v>
      </c>
      <c r="M3" s="15" t="s">
        <v>56</v>
      </c>
      <c r="N3" s="16" t="s">
        <v>113</v>
      </c>
      <c r="O3" s="15" t="s">
        <v>114</v>
      </c>
      <c r="P3" s="18" t="s">
        <v>116</v>
      </c>
      <c r="Q3" s="15" t="s">
        <v>90</v>
      </c>
      <c r="R3" s="15" t="s">
        <v>232</v>
      </c>
      <c r="T3" s="15" t="s">
        <v>67</v>
      </c>
      <c r="V3" s="15" t="s">
        <v>102</v>
      </c>
    </row>
    <row r="4" spans="2:22" ht="26.25" customHeight="1" x14ac:dyDescent="0.25">
      <c r="B4" s="33" t="s">
        <v>192</v>
      </c>
      <c r="C4" s="1237" t="s">
        <v>216</v>
      </c>
      <c r="D4" s="1237"/>
      <c r="E4" s="35" t="s">
        <v>222</v>
      </c>
      <c r="F4" s="15" t="s">
        <v>117</v>
      </c>
      <c r="G4" s="31" t="s">
        <v>90</v>
      </c>
      <c r="H4" s="32">
        <v>0.4</v>
      </c>
      <c r="I4" s="33" t="s">
        <v>118</v>
      </c>
      <c r="J4" s="32">
        <v>0.4</v>
      </c>
      <c r="K4" s="19" t="s">
        <v>119</v>
      </c>
      <c r="L4" s="17" t="s">
        <v>62</v>
      </c>
      <c r="M4" s="15" t="s">
        <v>69</v>
      </c>
      <c r="N4" s="16" t="s">
        <v>90</v>
      </c>
      <c r="O4" s="15" t="s">
        <v>118</v>
      </c>
      <c r="P4" s="18" t="s">
        <v>120</v>
      </c>
      <c r="Q4" s="15" t="s">
        <v>90</v>
      </c>
      <c r="R4" s="15" t="s">
        <v>233</v>
      </c>
      <c r="T4" s="15" t="s">
        <v>121</v>
      </c>
      <c r="V4" s="15" t="s">
        <v>356</v>
      </c>
    </row>
    <row r="5" spans="2:22" ht="44.25" customHeight="1" x14ac:dyDescent="0.25">
      <c r="B5" s="33" t="s">
        <v>193</v>
      </c>
      <c r="C5" s="1237" t="s">
        <v>215</v>
      </c>
      <c r="D5" s="1237"/>
      <c r="E5" s="35" t="s">
        <v>225</v>
      </c>
      <c r="F5" s="15" t="s">
        <v>122</v>
      </c>
      <c r="G5" s="31" t="s">
        <v>123</v>
      </c>
      <c r="H5" s="32">
        <v>0.6</v>
      </c>
      <c r="I5" s="33" t="s">
        <v>124</v>
      </c>
      <c r="J5" s="32">
        <v>0.6</v>
      </c>
      <c r="K5" s="17" t="s">
        <v>125</v>
      </c>
      <c r="L5" s="17" t="s">
        <v>55</v>
      </c>
      <c r="N5" s="16" t="s">
        <v>123</v>
      </c>
      <c r="O5" s="15" t="s">
        <v>124</v>
      </c>
      <c r="P5" s="12" t="s">
        <v>126</v>
      </c>
      <c r="Q5" s="15" t="s">
        <v>127</v>
      </c>
      <c r="R5" s="15" t="s">
        <v>234</v>
      </c>
      <c r="T5" s="15" t="s">
        <v>128</v>
      </c>
      <c r="V5" s="15" t="s">
        <v>357</v>
      </c>
    </row>
    <row r="6" spans="2:22" ht="37.5" customHeight="1" x14ac:dyDescent="0.25">
      <c r="B6" s="33" t="s">
        <v>194</v>
      </c>
      <c r="C6" s="1237" t="s">
        <v>207</v>
      </c>
      <c r="D6" s="1237"/>
      <c r="E6" s="35" t="s">
        <v>228</v>
      </c>
      <c r="F6" s="15" t="s">
        <v>129</v>
      </c>
      <c r="G6" s="31" t="s">
        <v>130</v>
      </c>
      <c r="H6" s="32">
        <v>0.8</v>
      </c>
      <c r="I6" s="33" t="s">
        <v>131</v>
      </c>
      <c r="J6" s="32">
        <v>0.8</v>
      </c>
      <c r="K6" s="17" t="s">
        <v>60</v>
      </c>
      <c r="L6" s="20" t="s">
        <v>132</v>
      </c>
      <c r="N6" s="16" t="s">
        <v>130</v>
      </c>
      <c r="O6" s="15" t="s">
        <v>131</v>
      </c>
      <c r="P6" s="21" t="s">
        <v>133</v>
      </c>
      <c r="Q6" s="15" t="s">
        <v>130</v>
      </c>
      <c r="R6" s="15" t="s">
        <v>235</v>
      </c>
      <c r="T6" s="15" t="s">
        <v>134</v>
      </c>
      <c r="V6" s="15" t="s">
        <v>358</v>
      </c>
    </row>
    <row r="7" spans="2:22" ht="36" customHeight="1" x14ac:dyDescent="0.25">
      <c r="B7" s="33" t="s">
        <v>195</v>
      </c>
      <c r="C7" s="1237" t="s">
        <v>213</v>
      </c>
      <c r="D7" s="1237"/>
      <c r="E7" s="35" t="s">
        <v>229</v>
      </c>
      <c r="F7" s="15" t="s">
        <v>135</v>
      </c>
      <c r="G7" s="31" t="s">
        <v>136</v>
      </c>
      <c r="H7" s="32">
        <v>1</v>
      </c>
      <c r="I7" s="33" t="s">
        <v>137</v>
      </c>
      <c r="J7" s="32">
        <v>1</v>
      </c>
      <c r="K7" s="19"/>
      <c r="N7" s="22" t="s">
        <v>136</v>
      </c>
      <c r="O7" s="23" t="s">
        <v>137</v>
      </c>
      <c r="P7" s="3" t="s">
        <v>138</v>
      </c>
      <c r="Q7" s="15" t="s">
        <v>91</v>
      </c>
      <c r="R7" s="15" t="s">
        <v>236</v>
      </c>
      <c r="V7" s="15" t="s">
        <v>359</v>
      </c>
    </row>
    <row r="8" spans="2:22" ht="30.75" customHeight="1" x14ac:dyDescent="0.25">
      <c r="B8" s="33" t="s">
        <v>196</v>
      </c>
      <c r="C8" s="1237" t="s">
        <v>209</v>
      </c>
      <c r="D8" s="1237"/>
      <c r="E8" s="35" t="s">
        <v>231</v>
      </c>
      <c r="F8" s="15" t="s">
        <v>139</v>
      </c>
      <c r="G8" s="31" t="s">
        <v>140</v>
      </c>
      <c r="H8" s="16"/>
      <c r="I8" s="16" t="s">
        <v>141</v>
      </c>
      <c r="J8" s="16"/>
      <c r="L8" s="17" t="s">
        <v>84</v>
      </c>
      <c r="N8" s="22"/>
      <c r="O8" s="22"/>
      <c r="P8" s="18" t="s">
        <v>142</v>
      </c>
      <c r="Q8" s="15" t="s">
        <v>90</v>
      </c>
      <c r="R8" s="15" t="s">
        <v>237</v>
      </c>
      <c r="S8" s="13" t="s">
        <v>143</v>
      </c>
      <c r="T8" s="13" t="s">
        <v>144</v>
      </c>
      <c r="U8" s="13" t="s">
        <v>145</v>
      </c>
      <c r="V8" s="13" t="s">
        <v>146</v>
      </c>
    </row>
    <row r="9" spans="2:22" ht="29.25" customHeight="1" x14ac:dyDescent="0.25">
      <c r="B9" s="33" t="s">
        <v>197</v>
      </c>
      <c r="C9" s="1237" t="s">
        <v>214</v>
      </c>
      <c r="D9" s="1237"/>
      <c r="E9" s="35" t="s">
        <v>226</v>
      </c>
      <c r="F9" s="15" t="s">
        <v>147</v>
      </c>
      <c r="G9" s="31" t="s">
        <v>148</v>
      </c>
      <c r="H9" s="16"/>
      <c r="I9" s="16" t="s">
        <v>118</v>
      </c>
      <c r="J9" s="16"/>
      <c r="L9" s="17" t="s">
        <v>348</v>
      </c>
      <c r="N9" s="22"/>
      <c r="O9" s="22"/>
      <c r="P9" s="12" t="s">
        <v>149</v>
      </c>
      <c r="Q9" s="15" t="s">
        <v>127</v>
      </c>
      <c r="R9" s="15" t="s">
        <v>238</v>
      </c>
      <c r="S9" s="15" t="s">
        <v>57</v>
      </c>
      <c r="T9" s="15" t="s">
        <v>58</v>
      </c>
      <c r="U9" s="15" t="s">
        <v>59</v>
      </c>
      <c r="V9" s="24" t="s">
        <v>68</v>
      </c>
    </row>
    <row r="10" spans="2:22" ht="37.5" customHeight="1" x14ac:dyDescent="0.25">
      <c r="B10" s="33" t="s">
        <v>198</v>
      </c>
      <c r="C10" s="1237" t="s">
        <v>217</v>
      </c>
      <c r="D10" s="1237"/>
      <c r="E10" s="35" t="s">
        <v>230</v>
      </c>
      <c r="G10" s="31" t="s">
        <v>150</v>
      </c>
      <c r="H10" s="16"/>
      <c r="I10" s="16" t="s">
        <v>124</v>
      </c>
      <c r="J10" s="16"/>
      <c r="L10" s="17" t="s">
        <v>349</v>
      </c>
      <c r="N10" s="22"/>
      <c r="O10" s="22"/>
      <c r="P10" s="12" t="s">
        <v>151</v>
      </c>
      <c r="Q10" s="15" t="s">
        <v>127</v>
      </c>
      <c r="R10" s="15" t="s">
        <v>239</v>
      </c>
      <c r="S10" s="15" t="s">
        <v>73</v>
      </c>
      <c r="T10" s="15" t="s">
        <v>65</v>
      </c>
      <c r="U10" s="15" t="s">
        <v>66</v>
      </c>
      <c r="V10" s="24" t="s">
        <v>152</v>
      </c>
    </row>
    <row r="11" spans="2:22" ht="22.5" customHeight="1" x14ac:dyDescent="0.25">
      <c r="B11" s="33" t="s">
        <v>199</v>
      </c>
      <c r="C11" s="1237" t="s">
        <v>218</v>
      </c>
      <c r="D11" s="1237"/>
      <c r="E11" s="35" t="s">
        <v>227</v>
      </c>
      <c r="G11" s="31" t="s">
        <v>153</v>
      </c>
      <c r="H11" s="16"/>
      <c r="I11" s="16" t="s">
        <v>131</v>
      </c>
      <c r="J11" s="16"/>
      <c r="L11" s="17" t="s">
        <v>350</v>
      </c>
      <c r="N11" s="22"/>
      <c r="O11" s="22"/>
      <c r="P11" s="21" t="s">
        <v>154</v>
      </c>
      <c r="Q11" s="15" t="s">
        <v>130</v>
      </c>
      <c r="R11" s="15" t="s">
        <v>240</v>
      </c>
      <c r="V11" s="24" t="s">
        <v>63</v>
      </c>
    </row>
    <row r="12" spans="2:22" ht="30" x14ac:dyDescent="0.25">
      <c r="B12" s="34" t="s">
        <v>201</v>
      </c>
      <c r="C12" s="1237" t="s">
        <v>211</v>
      </c>
      <c r="D12" s="1237"/>
      <c r="E12" s="35" t="s">
        <v>222</v>
      </c>
      <c r="G12" s="31" t="s">
        <v>155</v>
      </c>
      <c r="H12" s="16"/>
      <c r="I12" s="16" t="s">
        <v>156</v>
      </c>
      <c r="J12" s="16"/>
      <c r="L12" s="17" t="s">
        <v>351</v>
      </c>
      <c r="N12" s="22"/>
      <c r="O12" s="22"/>
      <c r="P12" s="3" t="s">
        <v>157</v>
      </c>
      <c r="Q12" s="15" t="s">
        <v>91</v>
      </c>
      <c r="R12" s="15" t="s">
        <v>241</v>
      </c>
      <c r="V12" s="24" t="s">
        <v>158</v>
      </c>
    </row>
    <row r="13" spans="2:22" ht="24" customHeight="1" x14ac:dyDescent="0.25">
      <c r="B13" s="33" t="s">
        <v>200</v>
      </c>
      <c r="C13" s="1237" t="s">
        <v>208</v>
      </c>
      <c r="D13" s="1237"/>
      <c r="E13" s="35" t="s">
        <v>226</v>
      </c>
      <c r="L13" s="17" t="s">
        <v>352</v>
      </c>
      <c r="P13" s="12" t="s">
        <v>159</v>
      </c>
      <c r="Q13" s="15" t="s">
        <v>127</v>
      </c>
      <c r="R13" s="15" t="s">
        <v>242</v>
      </c>
      <c r="V13" s="24" t="s">
        <v>160</v>
      </c>
    </row>
    <row r="14" spans="2:22" ht="35.25" customHeight="1" x14ac:dyDescent="0.25">
      <c r="B14" s="33" t="s">
        <v>202</v>
      </c>
      <c r="C14" s="1237" t="s">
        <v>219</v>
      </c>
      <c r="D14" s="1237"/>
      <c r="E14" s="35" t="s">
        <v>226</v>
      </c>
      <c r="G14" s="16" t="s">
        <v>50</v>
      </c>
      <c r="K14"/>
      <c r="L14" s="17" t="s">
        <v>353</v>
      </c>
      <c r="P14" s="12" t="s">
        <v>162</v>
      </c>
      <c r="Q14" s="15" t="s">
        <v>127</v>
      </c>
      <c r="R14" s="15" t="s">
        <v>243</v>
      </c>
      <c r="V14" s="24" t="s">
        <v>51</v>
      </c>
    </row>
    <row r="15" spans="2:22" ht="27" customHeight="1" x14ac:dyDescent="0.25">
      <c r="B15" s="33" t="s">
        <v>203</v>
      </c>
      <c r="C15" s="1237" t="s">
        <v>210</v>
      </c>
      <c r="D15" s="1237"/>
      <c r="E15" s="35" t="s">
        <v>226</v>
      </c>
      <c r="G15" s="16" t="s">
        <v>347</v>
      </c>
      <c r="J15" s="1234" t="s">
        <v>161</v>
      </c>
      <c r="K15" t="s">
        <v>360</v>
      </c>
      <c r="L15" s="17" t="s">
        <v>354</v>
      </c>
      <c r="P15" s="12" t="s">
        <v>164</v>
      </c>
      <c r="Q15" s="15" t="s">
        <v>127</v>
      </c>
      <c r="R15" s="15" t="s">
        <v>244</v>
      </c>
      <c r="S15" s="13" t="s">
        <v>165</v>
      </c>
      <c r="V15" s="24" t="s">
        <v>166</v>
      </c>
    </row>
    <row r="16" spans="2:22" ht="24.75" customHeight="1" x14ac:dyDescent="0.25">
      <c r="B16" s="33" t="s">
        <v>163</v>
      </c>
      <c r="C16" s="1237" t="s">
        <v>220</v>
      </c>
      <c r="D16" s="1237"/>
      <c r="E16" s="35" t="s">
        <v>226</v>
      </c>
      <c r="G16" s="16" t="s">
        <v>74</v>
      </c>
      <c r="J16" s="1234"/>
      <c r="K16" t="s">
        <v>361</v>
      </c>
      <c r="L16" s="25"/>
      <c r="P16" s="21" t="s">
        <v>167</v>
      </c>
      <c r="Q16" s="15" t="s">
        <v>130</v>
      </c>
      <c r="R16" s="15" t="s">
        <v>245</v>
      </c>
      <c r="S16" s="26" t="s">
        <v>168</v>
      </c>
    </row>
    <row r="17" spans="2:19" ht="29.25" customHeight="1" x14ac:dyDescent="0.25">
      <c r="B17" s="33" t="s">
        <v>71</v>
      </c>
      <c r="C17" s="1237" t="s">
        <v>221</v>
      </c>
      <c r="D17" s="1237"/>
      <c r="E17" s="35" t="s">
        <v>222</v>
      </c>
      <c r="J17" s="1234"/>
      <c r="K17" t="s">
        <v>362</v>
      </c>
      <c r="L17" s="25"/>
      <c r="P17" s="3" t="s">
        <v>169</v>
      </c>
      <c r="Q17" s="15" t="s">
        <v>91</v>
      </c>
      <c r="R17" s="15" t="s">
        <v>246</v>
      </c>
      <c r="S17" s="26" t="s">
        <v>72</v>
      </c>
    </row>
    <row r="18" spans="2:19" ht="39.75" customHeight="1" x14ac:dyDescent="0.25">
      <c r="B18" s="34" t="s">
        <v>204</v>
      </c>
      <c r="C18" s="1237" t="s">
        <v>206</v>
      </c>
      <c r="D18" s="1237"/>
      <c r="E18" s="35" t="s">
        <v>224</v>
      </c>
      <c r="J18" s="1234"/>
      <c r="K18" t="s">
        <v>363</v>
      </c>
      <c r="L18" s="25"/>
      <c r="P18" s="12" t="s">
        <v>170</v>
      </c>
      <c r="Q18" s="15" t="s">
        <v>127</v>
      </c>
      <c r="R18" s="15" t="s">
        <v>247</v>
      </c>
      <c r="S18" s="26" t="s">
        <v>64</v>
      </c>
    </row>
    <row r="19" spans="2:19" x14ac:dyDescent="0.25">
      <c r="C19" s="36"/>
      <c r="D19" s="36"/>
      <c r="E19" s="36"/>
      <c r="J19" s="1234"/>
      <c r="K19" t="s">
        <v>190</v>
      </c>
      <c r="P19" s="12" t="s">
        <v>171</v>
      </c>
      <c r="Q19" s="15" t="s">
        <v>127</v>
      </c>
      <c r="R19" s="15" t="s">
        <v>248</v>
      </c>
      <c r="S19" s="26" t="s">
        <v>70</v>
      </c>
    </row>
    <row r="20" spans="2:19" x14ac:dyDescent="0.25">
      <c r="C20" s="36"/>
      <c r="D20" s="36"/>
      <c r="E20" s="36"/>
      <c r="J20" s="1235" t="s">
        <v>172</v>
      </c>
      <c r="K20" t="s">
        <v>174</v>
      </c>
      <c r="P20" s="21" t="s">
        <v>173</v>
      </c>
      <c r="Q20" s="15" t="s">
        <v>130</v>
      </c>
      <c r="R20" s="15" t="s">
        <v>249</v>
      </c>
      <c r="S20" s="26" t="s">
        <v>52</v>
      </c>
    </row>
    <row r="21" spans="2:19" x14ac:dyDescent="0.25">
      <c r="C21" s="36"/>
      <c r="D21" s="36"/>
      <c r="E21" s="36"/>
      <c r="J21" s="1235"/>
      <c r="K21" t="s">
        <v>176</v>
      </c>
      <c r="P21" s="21" t="s">
        <v>175</v>
      </c>
      <c r="Q21" s="15" t="s">
        <v>130</v>
      </c>
      <c r="R21" s="15" t="s">
        <v>250</v>
      </c>
    </row>
    <row r="22" spans="2:19" ht="16.5" x14ac:dyDescent="0.25">
      <c r="C22" s="1238" t="s">
        <v>143</v>
      </c>
      <c r="D22" s="37" t="s">
        <v>57</v>
      </c>
      <c r="E22" s="36" t="s">
        <v>367</v>
      </c>
      <c r="J22" s="1235"/>
      <c r="K22" t="s">
        <v>178</v>
      </c>
      <c r="P22" s="3" t="s">
        <v>177</v>
      </c>
      <c r="Q22" s="15" t="s">
        <v>91</v>
      </c>
      <c r="R22" s="15" t="s">
        <v>251</v>
      </c>
    </row>
    <row r="23" spans="2:19" ht="16.5" x14ac:dyDescent="0.25">
      <c r="C23" s="1239"/>
      <c r="D23" s="37" t="s">
        <v>73</v>
      </c>
      <c r="E23" s="36" t="s">
        <v>368</v>
      </c>
      <c r="J23" s="1235"/>
      <c r="K23" t="s">
        <v>180</v>
      </c>
      <c r="P23" s="21" t="s">
        <v>179</v>
      </c>
      <c r="Q23" s="15" t="s">
        <v>130</v>
      </c>
      <c r="R23" s="15" t="s">
        <v>252</v>
      </c>
    </row>
    <row r="24" spans="2:19" ht="15" customHeight="1" x14ac:dyDescent="0.25">
      <c r="C24" s="1238" t="s">
        <v>165</v>
      </c>
      <c r="D24" s="37" t="s">
        <v>58</v>
      </c>
      <c r="E24" s="15" t="s">
        <v>369</v>
      </c>
      <c r="J24" s="1235"/>
      <c r="K24" t="s">
        <v>184</v>
      </c>
      <c r="P24" s="21" t="s">
        <v>181</v>
      </c>
      <c r="Q24" s="15" t="s">
        <v>130</v>
      </c>
      <c r="R24" s="15" t="s">
        <v>253</v>
      </c>
    </row>
    <row r="25" spans="2:19" ht="16.5" x14ac:dyDescent="0.25">
      <c r="B25" s="13" t="s">
        <v>182</v>
      </c>
      <c r="C25" s="1239"/>
      <c r="D25" s="37" t="s">
        <v>65</v>
      </c>
      <c r="F25" s="13" t="s">
        <v>183</v>
      </c>
      <c r="P25" s="21" t="s">
        <v>185</v>
      </c>
      <c r="Q25" s="15" t="s">
        <v>130</v>
      </c>
      <c r="R25" s="15" t="s">
        <v>254</v>
      </c>
    </row>
    <row r="26" spans="2:19" ht="16.5" x14ac:dyDescent="0.25">
      <c r="B26" s="15" t="s">
        <v>53</v>
      </c>
      <c r="C26" s="1238" t="s">
        <v>145</v>
      </c>
      <c r="D26" s="37" t="s">
        <v>59</v>
      </c>
      <c r="F26" s="15" t="s">
        <v>186</v>
      </c>
      <c r="P26" s="21" t="s">
        <v>187</v>
      </c>
      <c r="Q26" s="15" t="s">
        <v>130</v>
      </c>
      <c r="R26" s="15" t="s">
        <v>255</v>
      </c>
    </row>
    <row r="27" spans="2:19" ht="16.5" x14ac:dyDescent="0.25">
      <c r="B27" s="15" t="s">
        <v>54</v>
      </c>
      <c r="C27" s="1239"/>
      <c r="D27" s="37" t="s">
        <v>365</v>
      </c>
      <c r="F27" s="15" t="s">
        <v>124</v>
      </c>
      <c r="P27" s="3" t="s">
        <v>188</v>
      </c>
      <c r="Q27" s="15" t="s">
        <v>91</v>
      </c>
      <c r="R27" s="15" t="s">
        <v>256</v>
      </c>
    </row>
    <row r="28" spans="2:19" x14ac:dyDescent="0.25">
      <c r="F28" s="15" t="s">
        <v>189</v>
      </c>
      <c r="R28" s="15" t="s">
        <v>257</v>
      </c>
    </row>
    <row r="29" spans="2:19" x14ac:dyDescent="0.25">
      <c r="R29" s="15" t="s">
        <v>258</v>
      </c>
    </row>
    <row r="30" spans="2:19" x14ac:dyDescent="0.25">
      <c r="B30" s="38" t="s">
        <v>374</v>
      </c>
      <c r="R30" s="15" t="s">
        <v>259</v>
      </c>
    </row>
    <row r="31" spans="2:19" x14ac:dyDescent="0.25">
      <c r="B31" s="38" t="s">
        <v>371</v>
      </c>
      <c r="R31" s="15" t="s">
        <v>260</v>
      </c>
    </row>
    <row r="32" spans="2:19" ht="15.75" thickBot="1" x14ac:dyDescent="0.3">
      <c r="B32" s="38" t="s">
        <v>372</v>
      </c>
      <c r="R32" s="15" t="s">
        <v>261</v>
      </c>
    </row>
    <row r="33" spans="2:18" x14ac:dyDescent="0.25">
      <c r="B33" s="38" t="s">
        <v>375</v>
      </c>
      <c r="C33" s="27" t="s">
        <v>205</v>
      </c>
      <c r="D33" s="30"/>
      <c r="E33" s="30"/>
      <c r="R33" s="15" t="s">
        <v>262</v>
      </c>
    </row>
    <row r="34" spans="2:18" x14ac:dyDescent="0.25">
      <c r="B34" s="38" t="s">
        <v>373</v>
      </c>
      <c r="C34" s="28"/>
      <c r="D34" s="30"/>
      <c r="E34" s="30"/>
      <c r="R34" s="15" t="s">
        <v>263</v>
      </c>
    </row>
    <row r="35" spans="2:18" x14ac:dyDescent="0.25">
      <c r="C35" s="28"/>
      <c r="D35" s="30"/>
      <c r="E35" s="30"/>
      <c r="R35" s="15" t="s">
        <v>264</v>
      </c>
    </row>
    <row r="36" spans="2:18" x14ac:dyDescent="0.25">
      <c r="C36" s="28"/>
      <c r="D36" s="30"/>
      <c r="E36" s="30"/>
      <c r="R36" s="15" t="s">
        <v>265</v>
      </c>
    </row>
    <row r="37" spans="2:18" x14ac:dyDescent="0.25">
      <c r="C37" s="28"/>
      <c r="D37" s="30"/>
      <c r="E37" s="30"/>
      <c r="R37" s="15" t="s">
        <v>266</v>
      </c>
    </row>
    <row r="38" spans="2:18" x14ac:dyDescent="0.25">
      <c r="C38" s="28"/>
      <c r="D38" s="30"/>
      <c r="E38" s="30"/>
      <c r="R38" s="15" t="s">
        <v>267</v>
      </c>
    </row>
    <row r="39" spans="2:18" x14ac:dyDescent="0.25">
      <c r="C39" s="28"/>
      <c r="D39" s="30"/>
      <c r="E39" s="30"/>
      <c r="R39" s="15" t="s">
        <v>268</v>
      </c>
    </row>
    <row r="40" spans="2:18" x14ac:dyDescent="0.25">
      <c r="C40" s="28"/>
      <c r="D40" s="30"/>
      <c r="E40" s="30"/>
      <c r="R40" s="15" t="s">
        <v>269</v>
      </c>
    </row>
    <row r="41" spans="2:18" x14ac:dyDescent="0.25">
      <c r="C41" s="28"/>
      <c r="D41" s="30"/>
      <c r="E41" s="30"/>
      <c r="R41" s="15" t="s">
        <v>270</v>
      </c>
    </row>
    <row r="42" spans="2:18" ht="15.75" thickBot="1" x14ac:dyDescent="0.3">
      <c r="C42" s="29"/>
      <c r="D42" s="30"/>
      <c r="E42" s="30"/>
      <c r="R42" s="15" t="s">
        <v>271</v>
      </c>
    </row>
    <row r="43" spans="2:18" x14ac:dyDescent="0.25">
      <c r="R43" s="15" t="s">
        <v>272</v>
      </c>
    </row>
    <row r="44" spans="2:18" x14ac:dyDescent="0.25">
      <c r="R44" s="15" t="s">
        <v>273</v>
      </c>
    </row>
    <row r="45" spans="2:18" x14ac:dyDescent="0.25">
      <c r="R45" s="15" t="s">
        <v>274</v>
      </c>
    </row>
    <row r="46" spans="2:18" x14ac:dyDescent="0.25">
      <c r="R46" s="15" t="s">
        <v>275</v>
      </c>
    </row>
    <row r="47" spans="2:18" x14ac:dyDescent="0.25">
      <c r="R47" s="15" t="s">
        <v>276</v>
      </c>
    </row>
    <row r="48" spans="2:18" x14ac:dyDescent="0.25">
      <c r="R48" s="15" t="s">
        <v>277</v>
      </c>
    </row>
    <row r="49" spans="18:18" x14ac:dyDescent="0.25">
      <c r="R49" s="15" t="s">
        <v>278</v>
      </c>
    </row>
    <row r="50" spans="18:18" x14ac:dyDescent="0.25">
      <c r="R50" s="15" t="s">
        <v>279</v>
      </c>
    </row>
    <row r="51" spans="18:18" x14ac:dyDescent="0.25">
      <c r="R51" s="15" t="s">
        <v>280</v>
      </c>
    </row>
    <row r="52" spans="18:18" x14ac:dyDescent="0.25">
      <c r="R52" s="15" t="s">
        <v>281</v>
      </c>
    </row>
    <row r="53" spans="18:18" x14ac:dyDescent="0.25">
      <c r="R53" s="15" t="s">
        <v>282</v>
      </c>
    </row>
    <row r="54" spans="18:18" x14ac:dyDescent="0.25">
      <c r="R54" s="15" t="s">
        <v>283</v>
      </c>
    </row>
    <row r="55" spans="18:18" x14ac:dyDescent="0.25">
      <c r="R55" s="15" t="s">
        <v>284</v>
      </c>
    </row>
    <row r="56" spans="18:18" x14ac:dyDescent="0.25">
      <c r="R56" s="15" t="s">
        <v>285</v>
      </c>
    </row>
    <row r="57" spans="18:18" x14ac:dyDescent="0.25">
      <c r="R57" s="15" t="s">
        <v>286</v>
      </c>
    </row>
    <row r="58" spans="18:18" x14ac:dyDescent="0.25">
      <c r="R58" s="15" t="s">
        <v>287</v>
      </c>
    </row>
    <row r="59" spans="18:18" x14ac:dyDescent="0.25">
      <c r="R59" s="15" t="s">
        <v>288</v>
      </c>
    </row>
    <row r="60" spans="18:18" x14ac:dyDescent="0.25">
      <c r="R60" s="15" t="s">
        <v>289</v>
      </c>
    </row>
    <row r="61" spans="18:18" x14ac:dyDescent="0.25">
      <c r="R61" s="15" t="s">
        <v>290</v>
      </c>
    </row>
    <row r="62" spans="18:18" x14ac:dyDescent="0.25">
      <c r="R62" s="15" t="s">
        <v>291</v>
      </c>
    </row>
    <row r="63" spans="18:18" x14ac:dyDescent="0.25">
      <c r="R63" s="15" t="s">
        <v>292</v>
      </c>
    </row>
    <row r="64" spans="18:18" x14ac:dyDescent="0.25">
      <c r="R64" s="15" t="s">
        <v>293</v>
      </c>
    </row>
    <row r="65" spans="18:18" x14ac:dyDescent="0.25">
      <c r="R65" s="15" t="s">
        <v>294</v>
      </c>
    </row>
    <row r="66" spans="18:18" x14ac:dyDescent="0.25">
      <c r="R66" s="15" t="s">
        <v>295</v>
      </c>
    </row>
    <row r="67" spans="18:18" x14ac:dyDescent="0.25">
      <c r="R67" s="15" t="s">
        <v>296</v>
      </c>
    </row>
    <row r="68" spans="18:18" x14ac:dyDescent="0.25">
      <c r="R68" s="15" t="s">
        <v>297</v>
      </c>
    </row>
    <row r="69" spans="18:18" x14ac:dyDescent="0.25">
      <c r="R69" s="15" t="s">
        <v>298</v>
      </c>
    </row>
    <row r="70" spans="18:18" x14ac:dyDescent="0.25">
      <c r="R70" s="15" t="s">
        <v>299</v>
      </c>
    </row>
    <row r="71" spans="18:18" x14ac:dyDescent="0.25">
      <c r="R71" s="15" t="s">
        <v>300</v>
      </c>
    </row>
    <row r="72" spans="18:18" x14ac:dyDescent="0.25">
      <c r="R72" s="15" t="s">
        <v>301</v>
      </c>
    </row>
    <row r="73" spans="18:18" x14ac:dyDescent="0.25">
      <c r="R73" s="15" t="s">
        <v>302</v>
      </c>
    </row>
    <row r="74" spans="18:18" x14ac:dyDescent="0.25">
      <c r="R74" s="15" t="s">
        <v>303</v>
      </c>
    </row>
    <row r="75" spans="18:18" x14ac:dyDescent="0.25">
      <c r="R75" s="15" t="s">
        <v>304</v>
      </c>
    </row>
    <row r="76" spans="18:18" x14ac:dyDescent="0.25">
      <c r="R76" s="15" t="s">
        <v>305</v>
      </c>
    </row>
    <row r="77" spans="18:18" x14ac:dyDescent="0.25">
      <c r="R77" s="15" t="s">
        <v>306</v>
      </c>
    </row>
    <row r="78" spans="18:18" x14ac:dyDescent="0.25">
      <c r="R78" s="15" t="s">
        <v>307</v>
      </c>
    </row>
    <row r="79" spans="18:18" x14ac:dyDescent="0.25">
      <c r="R79" s="15" t="s">
        <v>308</v>
      </c>
    </row>
    <row r="80" spans="18:18" x14ac:dyDescent="0.25">
      <c r="R80" s="15" t="s">
        <v>309</v>
      </c>
    </row>
    <row r="81" spans="18:18" x14ac:dyDescent="0.25">
      <c r="R81" s="15" t="s">
        <v>310</v>
      </c>
    </row>
    <row r="82" spans="18:18" x14ac:dyDescent="0.25">
      <c r="R82" s="15" t="s">
        <v>311</v>
      </c>
    </row>
    <row r="83" spans="18:18" x14ac:dyDescent="0.25">
      <c r="R83" s="15" t="s">
        <v>312</v>
      </c>
    </row>
    <row r="84" spans="18:18" x14ac:dyDescent="0.25">
      <c r="R84" s="15" t="s">
        <v>313</v>
      </c>
    </row>
    <row r="85" spans="18:18" x14ac:dyDescent="0.25">
      <c r="R85" s="15" t="s">
        <v>314</v>
      </c>
    </row>
    <row r="86" spans="18:18" x14ac:dyDescent="0.25">
      <c r="R86" s="15" t="s">
        <v>315</v>
      </c>
    </row>
    <row r="87" spans="18:18" x14ac:dyDescent="0.25">
      <c r="R87" s="15" t="s">
        <v>316</v>
      </c>
    </row>
    <row r="88" spans="18:18" x14ac:dyDescent="0.25">
      <c r="R88" s="15" t="s">
        <v>317</v>
      </c>
    </row>
    <row r="89" spans="18:18" x14ac:dyDescent="0.25">
      <c r="R89" s="15" t="s">
        <v>318</v>
      </c>
    </row>
    <row r="90" spans="18:18" x14ac:dyDescent="0.25">
      <c r="R90" s="15" t="s">
        <v>319</v>
      </c>
    </row>
    <row r="91" spans="18:18" x14ac:dyDescent="0.25">
      <c r="R91" s="15" t="s">
        <v>320</v>
      </c>
    </row>
    <row r="92" spans="18:18" x14ac:dyDescent="0.25">
      <c r="R92" s="15" t="s">
        <v>321</v>
      </c>
    </row>
    <row r="93" spans="18:18" x14ac:dyDescent="0.25">
      <c r="R93" s="15" t="s">
        <v>322</v>
      </c>
    </row>
    <row r="94" spans="18:18" x14ac:dyDescent="0.25">
      <c r="R94" s="15" t="s">
        <v>323</v>
      </c>
    </row>
    <row r="95" spans="18:18" x14ac:dyDescent="0.25">
      <c r="R95" s="15" t="s">
        <v>324</v>
      </c>
    </row>
    <row r="96" spans="18:18" x14ac:dyDescent="0.25">
      <c r="R96" s="15" t="s">
        <v>325</v>
      </c>
    </row>
    <row r="97" spans="18:18" x14ac:dyDescent="0.25">
      <c r="R97" s="15" t="s">
        <v>326</v>
      </c>
    </row>
    <row r="98" spans="18:18" x14ac:dyDescent="0.25">
      <c r="R98" s="15" t="s">
        <v>327</v>
      </c>
    </row>
    <row r="99" spans="18:18" x14ac:dyDescent="0.25">
      <c r="R99" s="15" t="s">
        <v>328</v>
      </c>
    </row>
    <row r="100" spans="18:18" x14ac:dyDescent="0.25">
      <c r="R100" s="15" t="s">
        <v>329</v>
      </c>
    </row>
    <row r="101" spans="18:18" x14ac:dyDescent="0.25">
      <c r="R101" s="15" t="s">
        <v>330</v>
      </c>
    </row>
    <row r="102" spans="18:18" x14ac:dyDescent="0.25">
      <c r="R102" s="15" t="s">
        <v>331</v>
      </c>
    </row>
    <row r="103" spans="18:18" x14ac:dyDescent="0.25">
      <c r="R103" s="15" t="s">
        <v>332</v>
      </c>
    </row>
    <row r="104" spans="18:18" x14ac:dyDescent="0.25">
      <c r="R104" s="15" t="s">
        <v>333</v>
      </c>
    </row>
    <row r="105" spans="18:18" x14ac:dyDescent="0.25">
      <c r="R105" s="15" t="s">
        <v>334</v>
      </c>
    </row>
    <row r="106" spans="18:18" x14ac:dyDescent="0.25">
      <c r="R106" s="15" t="s">
        <v>335</v>
      </c>
    </row>
    <row r="107" spans="18:18" x14ac:dyDescent="0.25">
      <c r="R107" s="15" t="s">
        <v>336</v>
      </c>
    </row>
    <row r="108" spans="18:18" x14ac:dyDescent="0.25">
      <c r="R108" s="15" t="s">
        <v>337</v>
      </c>
    </row>
    <row r="109" spans="18:18" x14ac:dyDescent="0.25">
      <c r="R109" s="15" t="s">
        <v>338</v>
      </c>
    </row>
    <row r="110" spans="18:18" x14ac:dyDescent="0.25">
      <c r="R110" s="15" t="s">
        <v>339</v>
      </c>
    </row>
    <row r="111" spans="18:18" x14ac:dyDescent="0.25">
      <c r="R111" s="15" t="s">
        <v>340</v>
      </c>
    </row>
    <row r="112" spans="18:18" x14ac:dyDescent="0.25">
      <c r="R112" s="15" t="s">
        <v>341</v>
      </c>
    </row>
    <row r="113" spans="18:18" x14ac:dyDescent="0.25">
      <c r="R113" s="15" t="s">
        <v>342</v>
      </c>
    </row>
    <row r="114" spans="18:18" x14ac:dyDescent="0.25">
      <c r="R114" s="15" t="s">
        <v>343</v>
      </c>
    </row>
    <row r="115" spans="18:18" x14ac:dyDescent="0.25">
      <c r="R115" s="15" t="s">
        <v>344</v>
      </c>
    </row>
    <row r="116" spans="18:18" x14ac:dyDescent="0.25">
      <c r="R116" s="15" t="s">
        <v>345</v>
      </c>
    </row>
    <row r="117" spans="18:18" x14ac:dyDescent="0.25">
      <c r="R117" s="15" t="s">
        <v>346</v>
      </c>
    </row>
  </sheetData>
  <mergeCells count="21">
    <mergeCell ref="J15:J19"/>
    <mergeCell ref="J20:J24"/>
    <mergeCell ref="C22:C23"/>
    <mergeCell ref="C24:C25"/>
    <mergeCell ref="C26:C27"/>
    <mergeCell ref="C16:D16"/>
    <mergeCell ref="C17:D17"/>
    <mergeCell ref="C18:D18"/>
    <mergeCell ref="C3:D3"/>
    <mergeCell ref="C4:D4"/>
    <mergeCell ref="C5:D5"/>
    <mergeCell ref="C6:D6"/>
    <mergeCell ref="C7:D7"/>
    <mergeCell ref="C13:D13"/>
    <mergeCell ref="C14:D14"/>
    <mergeCell ref="C15:D15"/>
    <mergeCell ref="C8:D8"/>
    <mergeCell ref="C9:D9"/>
    <mergeCell ref="C10:D10"/>
    <mergeCell ref="C11:D11"/>
    <mergeCell ref="C12:D12"/>
  </mergeCells>
  <phoneticPr fontId="26"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10</vt:i4>
      </vt:variant>
    </vt:vector>
  </HeadingPairs>
  <TitlesOfParts>
    <vt:vector size="16" baseType="lpstr">
      <vt:lpstr>RIESGOS GESTIÓN Y SEG. DIGITAL</vt:lpstr>
      <vt:lpstr>GESTIÓN Y SEG DIGITAL FOMULADO</vt:lpstr>
      <vt:lpstr>RIESGOS CORRUPCIÓN FORMULADO</vt:lpstr>
      <vt:lpstr>RIESGOS DE CORRUPCIÓN</vt:lpstr>
      <vt:lpstr>Control de Cambios</vt:lpstr>
      <vt:lpstr>No Eliminar</vt:lpstr>
      <vt:lpstr>'GESTIÓN Y SEG DIGITAL FOMULADO'!Área_de_impresión</vt:lpstr>
      <vt:lpstr>'RIESGOS CORRUPCIÓN FORMULADO'!Área_de_impresión</vt:lpstr>
      <vt:lpstr>'RIESGOS DE CORRUPCIÓN'!Área_de_impresión</vt:lpstr>
      <vt:lpstr>'RIESGOS GESTIÓN Y SEG. DIGITAL'!Área_de_impresión</vt:lpstr>
      <vt:lpstr>'RIESGOS GESTIÓN Y SEG. DIGITAL'!IMPACTO_INHERENTE</vt:lpstr>
      <vt:lpstr>IMPACTO_INHERENTE</vt:lpstr>
      <vt:lpstr>'GESTIÓN Y SEG DIGITAL FOMULADO'!Títulos_a_imprimir</vt:lpstr>
      <vt:lpstr>'RIESGOS CORRUPCIÓN FORMULADO'!Títulos_a_imprimir</vt:lpstr>
      <vt:lpstr>'RIESGOS DE CORRUPCIÓN'!Títulos_a_imprimir</vt:lpstr>
      <vt:lpstr>'RIESGOS GESTIÓN Y SEG. DIGITAL'!Títulos_a_imprimir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Ruiz</dc:creator>
  <cp:lastModifiedBy>PAULA ANDREA RUIZ VENTO</cp:lastModifiedBy>
  <dcterms:created xsi:type="dcterms:W3CDTF">2021-12-03T14:12:36Z</dcterms:created>
  <dcterms:modified xsi:type="dcterms:W3CDTF">2022-02-02T21:43:17Z</dcterms:modified>
</cp:coreProperties>
</file>